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ThisWorkbook" autoCompressPictures="0"/>
  <bookViews>
    <workbookView xWindow="-105" yWindow="-105" windowWidth="20730" windowHeight="10425" tabRatio="741"/>
  </bookViews>
  <sheets>
    <sheet name="Jan" sheetId="1" r:id="rId1"/>
    <sheet name="Feb" sheetId="6" r:id="rId2"/>
    <sheet name="Mar" sheetId="17" r:id="rId3"/>
    <sheet name="Apr" sheetId="18" r:id="rId4"/>
    <sheet name="May" sheetId="19" r:id="rId5"/>
    <sheet name="Jun" sheetId="20" r:id="rId6"/>
    <sheet name="Jul" sheetId="21" r:id="rId7"/>
    <sheet name="Aug" sheetId="22" r:id="rId8"/>
    <sheet name="Sep" sheetId="23" r:id="rId9"/>
    <sheet name="Oct" sheetId="24" r:id="rId10"/>
    <sheet name="Nov" sheetId="25" r:id="rId11"/>
    <sheet name="Dec" sheetId="26" r:id="rId12"/>
  </sheets>
  <definedNames>
    <definedName name="AprSun1">DATE(CalendarYear,4,1)-WEEKDAY(DATE(CalendarYear,4,1))+1</definedName>
    <definedName name="AssignmentDays" localSheetId="3">Apr!$K$2:$K$31</definedName>
    <definedName name="AssignmentDays" localSheetId="7">Aug!$K$2:$K$31</definedName>
    <definedName name="AssignmentDays" localSheetId="11">Dec!$K$2:$K$31</definedName>
    <definedName name="AssignmentDays" localSheetId="1">Feb!$K$2:$K$31</definedName>
    <definedName name="AssignmentDays" localSheetId="6">Jul!$K$2:$K$31</definedName>
    <definedName name="AssignmentDays" localSheetId="5">Jun!$K$2:$K$31</definedName>
    <definedName name="AssignmentDays" localSheetId="2">Mar!$K$2:$K$31</definedName>
    <definedName name="AssignmentDays" localSheetId="4">May!$K$2:$K$31</definedName>
    <definedName name="AssignmentDays" localSheetId="10">Nov!$K$2:$K$31</definedName>
    <definedName name="AssignmentDays" localSheetId="9">Oct!$K$2:$K$31</definedName>
    <definedName name="AssignmentDays" localSheetId="8">Sep!$K$2:$K$31</definedName>
    <definedName name="AssignmentDays">Jan!$K$2:$K$31</definedName>
    <definedName name="AugSun1">DATE(CalendarYear,8,1)-WEEKDAY(DATE(CalendarYear,8,1))+1</definedName>
    <definedName name="CalendarYear">Jan!$B$1</definedName>
    <definedName name="ColumnTitle1">JanuaryAssignments[[#Headers],[DAY]]</definedName>
    <definedName name="ColumnTitle10">OctoberAssignments[[#Headers],[DAY]]</definedName>
    <definedName name="ColumnTitle11">NovemberAssignments[[#Headers],[DAY]]</definedName>
    <definedName name="ColumnTitle12">DecemberAssignments[[#Headers],[DAY]]</definedName>
    <definedName name="ColumnTitle2">FebruaryAssignments[[#Headers],[DAY]]</definedName>
    <definedName name="ColumnTitle3">MachrAssignments[[#Headers],[DAY]]</definedName>
    <definedName name="ColumnTitle4">AprilAssignments[[#Headers],[DAY]]</definedName>
    <definedName name="ColumnTitle5">MayAssignments[[#Headers],[DAY]]</definedName>
    <definedName name="ColumnTitle6">JuneAssignments[[#Headers],[DAY]]</definedName>
    <definedName name="ColumnTitle7">JulyAssignments[[#Headers],[DAY]]</definedName>
    <definedName name="ColumnTitle8">AugustAssignments[[#Headers],[DAY]]</definedName>
    <definedName name="ColumnTitle9">SeptemberAssignments[[#Headers],[DAY]]</definedName>
    <definedName name="ColumnTitleRegion1..I8.1">Jan!$C$2</definedName>
    <definedName name="ColumnTitleRegion1..I8.10">Oct!$C$2</definedName>
    <definedName name="ColumnTitleRegion1..I8.11">Nov!$C$2</definedName>
    <definedName name="ColumnTitleRegion1..I8.12">Dec!$C$2</definedName>
    <definedName name="ColumnTitleRegion1..I8.2">Feb!$C$2</definedName>
    <definedName name="ColumnTitleRegion1..I8.3">Mar!$C$2</definedName>
    <definedName name="ColumnTitleRegion1..I8.4">Apr!$C$2</definedName>
    <definedName name="ColumnTitleRegion1..I8.5">May!$C$2</definedName>
    <definedName name="ColumnTitleRegion1..I8.6">Jun!$C$2</definedName>
    <definedName name="ColumnTitleRegion1..I8.7">Jul!$C$2</definedName>
    <definedName name="ColumnTitleRegion1..I8.8">Aug!$C$2</definedName>
    <definedName name="ColumnTitleRegion1..I8.9">Sep!$C$2</definedName>
    <definedName name="DecSun1">DATE(CalendarYear,12,1)-WEEKDAY(DATE(CalendarYear,12,1))+1</definedName>
    <definedName name="FebSun1">DATE(CalendarYear,2,1)-WEEKDAY(DATE(CalendarYear,2,1))+1</definedName>
    <definedName name="ImportantDatesTable" localSheetId="3">Apr!$K$2:$L$6</definedName>
    <definedName name="ImportantDatesTable" localSheetId="7">Aug!$K$2:$L$6</definedName>
    <definedName name="ImportantDatesTable" localSheetId="11">Dec!$K$2:$L$6</definedName>
    <definedName name="ImportantDatesTable" localSheetId="1">Feb!$K$2:$L$6</definedName>
    <definedName name="ImportantDatesTable" localSheetId="6">Jul!$K$2:$L$6</definedName>
    <definedName name="ImportantDatesTable" localSheetId="5">Jun!$K$2:$L$6</definedName>
    <definedName name="ImportantDatesTable" localSheetId="2">Mar!$K$2:$L$6</definedName>
    <definedName name="ImportantDatesTable" localSheetId="4">May!$K$2:$L$6</definedName>
    <definedName name="ImportantDatesTable" localSheetId="10">Nov!$K$2:$L$6</definedName>
    <definedName name="ImportantDatesTable" localSheetId="9">Oct!$K$2:$L$6</definedName>
    <definedName name="ImportantDatesTable" localSheetId="8">Sep!$K$2:$L$6</definedName>
    <definedName name="ImportantDatesTable">Jan!$K$2:$L$6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SepSun1">DATE(CalendarYear,9,1)-WEEKDAY(DATE(CalendarYear,9,1))+1</definedName>
    <definedName name="TitleRegion2..I31.1">Jan!$A$11</definedName>
    <definedName name="TitleRegion2..I31.10">Oct!$A$11</definedName>
    <definedName name="TitleRegion2..I31.11">Nov!$A$11</definedName>
    <definedName name="TitleRegion2..I31.12">Dec!$A$11</definedName>
    <definedName name="TitleRegion2..I31.2">Feb!$A$11</definedName>
    <definedName name="TitleRegion2..I31.3">Mar!$A$11</definedName>
    <definedName name="TitleRegion2..I31.4">Apr!$A$11</definedName>
    <definedName name="TitleRegion2..I31.5">May!$A$11</definedName>
    <definedName name="TitleRegion2..I31.6">Jun!$A$11</definedName>
    <definedName name="TitleRegion2..I31.7">Jul!$A$11</definedName>
    <definedName name="TitleRegion2..I31.8">Aug!$A$11</definedName>
    <definedName name="TitleRegion2..I31.9">Sep!$A$11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26"/>
  <c r="E8"/>
  <c r="H7"/>
  <c r="D7"/>
  <c r="G6"/>
  <c r="C6"/>
  <c r="F5"/>
  <c r="I4"/>
  <c r="E4"/>
  <c r="H3"/>
  <c r="D3"/>
  <c r="E7"/>
  <c r="G5"/>
  <c r="F4"/>
  <c r="H8"/>
  <c r="D8"/>
  <c r="G7"/>
  <c r="C7"/>
  <c r="F6"/>
  <c r="I5"/>
  <c r="E5"/>
  <c r="H4"/>
  <c r="D4"/>
  <c r="G3"/>
  <c r="C3"/>
  <c r="D6"/>
  <c r="E3"/>
  <c r="G8"/>
  <c r="C8"/>
  <c r="F7"/>
  <c r="I6"/>
  <c r="E6"/>
  <c r="H5"/>
  <c r="D5"/>
  <c r="G4"/>
  <c r="C4"/>
  <c r="F3"/>
  <c r="F8"/>
  <c r="I7"/>
  <c r="H6"/>
  <c r="C5"/>
  <c r="I3"/>
  <c r="B1"/>
  <c r="I8" i="25"/>
  <c r="E8"/>
  <c r="H7"/>
  <c r="D7"/>
  <c r="G6"/>
  <c r="C6"/>
  <c r="F5"/>
  <c r="I4"/>
  <c r="E4"/>
  <c r="H3"/>
  <c r="D3"/>
  <c r="I7"/>
  <c r="D6"/>
  <c r="C5"/>
  <c r="E3"/>
  <c r="H8"/>
  <c r="D8"/>
  <c r="G7"/>
  <c r="C7"/>
  <c r="F6"/>
  <c r="I5"/>
  <c r="E5"/>
  <c r="H4"/>
  <c r="D4"/>
  <c r="G3"/>
  <c r="C3"/>
  <c r="H6"/>
  <c r="F4"/>
  <c r="G8"/>
  <c r="C8"/>
  <c r="F7"/>
  <c r="I6"/>
  <c r="E6"/>
  <c r="H5"/>
  <c r="D5"/>
  <c r="G4"/>
  <c r="C4"/>
  <c r="F3"/>
  <c r="F8"/>
  <c r="E7"/>
  <c r="G5"/>
  <c r="I3"/>
  <c r="B1"/>
  <c r="I8" i="24"/>
  <c r="E8"/>
  <c r="H7"/>
  <c r="D7"/>
  <c r="G6"/>
  <c r="C6"/>
  <c r="F5"/>
  <c r="E4"/>
  <c r="H3"/>
  <c r="D3"/>
  <c r="C8"/>
  <c r="I6"/>
  <c r="H5"/>
  <c r="G4"/>
  <c r="F3"/>
  <c r="I7"/>
  <c r="H6"/>
  <c r="G5"/>
  <c r="F4"/>
  <c r="E3"/>
  <c r="H8"/>
  <c r="D8"/>
  <c r="G7"/>
  <c r="C7"/>
  <c r="F6"/>
  <c r="I5"/>
  <c r="E5"/>
  <c r="H4"/>
  <c r="D4"/>
  <c r="G3"/>
  <c r="C3"/>
  <c r="G8"/>
  <c r="F7"/>
  <c r="E6"/>
  <c r="D5"/>
  <c r="C4"/>
  <c r="F8"/>
  <c r="E7"/>
  <c r="D6"/>
  <c r="C5"/>
  <c r="I3"/>
  <c r="B1"/>
  <c r="I8" i="23"/>
  <c r="E8"/>
  <c r="H7"/>
  <c r="D7"/>
  <c r="G6"/>
  <c r="C6"/>
  <c r="F5"/>
  <c r="I4"/>
  <c r="E4"/>
  <c r="H3"/>
  <c r="D3"/>
  <c r="I7"/>
  <c r="G5"/>
  <c r="E3"/>
  <c r="H8"/>
  <c r="D8"/>
  <c r="G7"/>
  <c r="C7"/>
  <c r="F6"/>
  <c r="I5"/>
  <c r="E5"/>
  <c r="H4"/>
  <c r="D4"/>
  <c r="G3"/>
  <c r="C3"/>
  <c r="E7"/>
  <c r="C5"/>
  <c r="I3"/>
  <c r="G8"/>
  <c r="C8"/>
  <c r="F7"/>
  <c r="I6"/>
  <c r="E6"/>
  <c r="H5"/>
  <c r="D5"/>
  <c r="G4"/>
  <c r="C4"/>
  <c r="F3"/>
  <c r="F8"/>
  <c r="H6"/>
  <c r="D6"/>
  <c r="F4"/>
  <c r="B1"/>
  <c r="I8" i="22"/>
  <c r="E8"/>
  <c r="H7"/>
  <c r="D7"/>
  <c r="G6"/>
  <c r="C6"/>
  <c r="F5"/>
  <c r="I4"/>
  <c r="E4"/>
  <c r="H3"/>
  <c r="D3"/>
  <c r="H8"/>
  <c r="D8"/>
  <c r="G7"/>
  <c r="C7"/>
  <c r="F6"/>
  <c r="I5"/>
  <c r="E5"/>
  <c r="H4"/>
  <c r="D4"/>
  <c r="G3"/>
  <c r="C3"/>
  <c r="G8"/>
  <c r="C8"/>
  <c r="F7"/>
  <c r="I6"/>
  <c r="E6"/>
  <c r="H5"/>
  <c r="D5"/>
  <c r="G4"/>
  <c r="C4"/>
  <c r="F3"/>
  <c r="F8"/>
  <c r="I7"/>
  <c r="E7"/>
  <c r="H6"/>
  <c r="D6"/>
  <c r="G5"/>
  <c r="C5"/>
  <c r="F4"/>
  <c r="I3"/>
  <c r="E3"/>
  <c r="B1"/>
  <c r="I8" i="21"/>
  <c r="E8"/>
  <c r="H7"/>
  <c r="D7"/>
  <c r="G6"/>
  <c r="C6"/>
  <c r="F5"/>
  <c r="I4"/>
  <c r="E4"/>
  <c r="H3"/>
  <c r="D3"/>
  <c r="C8"/>
  <c r="I6"/>
  <c r="H5"/>
  <c r="G4"/>
  <c r="F3"/>
  <c r="H8"/>
  <c r="D8"/>
  <c r="G7"/>
  <c r="C7"/>
  <c r="F6"/>
  <c r="I5"/>
  <c r="E5"/>
  <c r="H4"/>
  <c r="D4"/>
  <c r="G3"/>
  <c r="C3"/>
  <c r="F7"/>
  <c r="E6"/>
  <c r="D5"/>
  <c r="C4"/>
  <c r="G8"/>
  <c r="F8"/>
  <c r="I7"/>
  <c r="E7"/>
  <c r="H6"/>
  <c r="D6"/>
  <c r="G5"/>
  <c r="C5"/>
  <c r="F4"/>
  <c r="I3"/>
  <c r="E3"/>
  <c r="B1"/>
  <c r="I8" i="20"/>
  <c r="E8"/>
  <c r="H7"/>
  <c r="D7"/>
  <c r="G6"/>
  <c r="C6"/>
  <c r="F5"/>
  <c r="I4"/>
  <c r="E4"/>
  <c r="H3"/>
  <c r="D3"/>
  <c r="E7"/>
  <c r="D6"/>
  <c r="F4"/>
  <c r="H8"/>
  <c r="D8"/>
  <c r="G7"/>
  <c r="C7"/>
  <c r="F6"/>
  <c r="I5"/>
  <c r="E5"/>
  <c r="H4"/>
  <c r="D4"/>
  <c r="G3"/>
  <c r="C3"/>
  <c r="I7"/>
  <c r="G5"/>
  <c r="I3"/>
  <c r="G8"/>
  <c r="C8"/>
  <c r="F7"/>
  <c r="I6"/>
  <c r="E6"/>
  <c r="H5"/>
  <c r="D5"/>
  <c r="G4"/>
  <c r="C4"/>
  <c r="F3"/>
  <c r="F8"/>
  <c r="H6"/>
  <c r="C5"/>
  <c r="E3"/>
  <c r="B1"/>
  <c r="I8" i="19"/>
  <c r="E8"/>
  <c r="H7"/>
  <c r="D7"/>
  <c r="G6"/>
  <c r="C6"/>
  <c r="F5"/>
  <c r="I4"/>
  <c r="E4"/>
  <c r="H3"/>
  <c r="D3"/>
  <c r="F4"/>
  <c r="E3"/>
  <c r="H8"/>
  <c r="D8"/>
  <c r="G7"/>
  <c r="C7"/>
  <c r="F6"/>
  <c r="I5"/>
  <c r="E5"/>
  <c r="H4"/>
  <c r="D4"/>
  <c r="G3"/>
  <c r="C3"/>
  <c r="C5"/>
  <c r="G8"/>
  <c r="C8"/>
  <c r="F7"/>
  <c r="I6"/>
  <c r="E6"/>
  <c r="H5"/>
  <c r="D5"/>
  <c r="G4"/>
  <c r="C4"/>
  <c r="F3"/>
  <c r="F8"/>
  <c r="I7"/>
  <c r="E7"/>
  <c r="H6"/>
  <c r="D6"/>
  <c r="G5"/>
  <c r="I3"/>
  <c r="B1"/>
  <c r="I8" i="18"/>
  <c r="E8"/>
  <c r="H7"/>
  <c r="D7"/>
  <c r="G6"/>
  <c r="C6"/>
  <c r="F5"/>
  <c r="I4"/>
  <c r="E4"/>
  <c r="H3"/>
  <c r="D3"/>
  <c r="I7"/>
  <c r="D6"/>
  <c r="F4"/>
  <c r="H8"/>
  <c r="D8"/>
  <c r="G7"/>
  <c r="C7"/>
  <c r="F6"/>
  <c r="I5"/>
  <c r="E5"/>
  <c r="H4"/>
  <c r="D4"/>
  <c r="G3"/>
  <c r="C3"/>
  <c r="H6"/>
  <c r="C5"/>
  <c r="E3"/>
  <c r="G8"/>
  <c r="C8"/>
  <c r="F7"/>
  <c r="I6"/>
  <c r="E6"/>
  <c r="H5"/>
  <c r="D5"/>
  <c r="G4"/>
  <c r="C4"/>
  <c r="F3"/>
  <c r="F8"/>
  <c r="E7"/>
  <c r="G5"/>
  <c r="I3"/>
  <c r="I8" i="17"/>
  <c r="E8"/>
  <c r="H7"/>
  <c r="D7"/>
  <c r="G6"/>
  <c r="C6"/>
  <c r="F5"/>
  <c r="I4"/>
  <c r="E4"/>
  <c r="H3"/>
  <c r="D3"/>
  <c r="H8"/>
  <c r="D8"/>
  <c r="G7"/>
  <c r="C7"/>
  <c r="F6"/>
  <c r="I5"/>
  <c r="E5"/>
  <c r="H4"/>
  <c r="D4"/>
  <c r="G3"/>
  <c r="C3"/>
  <c r="G8"/>
  <c r="C8"/>
  <c r="F7"/>
  <c r="I6"/>
  <c r="E6"/>
  <c r="H5"/>
  <c r="D5"/>
  <c r="G4"/>
  <c r="C4"/>
  <c r="F3"/>
  <c r="F8"/>
  <c r="I7"/>
  <c r="E7"/>
  <c r="H6"/>
  <c r="D6"/>
  <c r="G5"/>
  <c r="C5"/>
  <c r="F4"/>
  <c r="I3"/>
  <c r="E3"/>
  <c r="B1" i="6" l="1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3"/>
  <c r="H3"/>
  <c r="G3"/>
  <c r="F3"/>
  <c r="E3"/>
  <c r="D3"/>
  <c r="C3"/>
</calcChain>
</file>

<file path=xl/sharedStrings.xml><?xml version="1.0" encoding="utf-8"?>
<sst xmlns="http://schemas.openxmlformats.org/spreadsheetml/2006/main" count="525" uniqueCount="37">
  <si>
    <t>ASSIGNMENTS</t>
  </si>
  <si>
    <t>MON</t>
  </si>
  <si>
    <t>TUES</t>
  </si>
  <si>
    <t>WEEKLY SCHEDULE</t>
  </si>
  <si>
    <t>WED</t>
  </si>
  <si>
    <t>THURS</t>
  </si>
  <si>
    <t>FRI</t>
  </si>
  <si>
    <t>8:00</t>
  </si>
  <si>
    <t>10:00</t>
  </si>
  <si>
    <t>Math</t>
  </si>
  <si>
    <t>2:00</t>
  </si>
  <si>
    <t>English</t>
  </si>
  <si>
    <t>MAY</t>
  </si>
  <si>
    <t>TUE</t>
  </si>
  <si>
    <t>THU</t>
  </si>
  <si>
    <t>Art History: Test</t>
  </si>
  <si>
    <t>SAT</t>
  </si>
  <si>
    <t>SUN</t>
  </si>
  <si>
    <t xml:space="preserve"> </t>
  </si>
  <si>
    <t>Time</t>
  </si>
  <si>
    <t>Class</t>
  </si>
  <si>
    <t>Weekday</t>
  </si>
  <si>
    <t>JANUARY</t>
  </si>
  <si>
    <t>DAY</t>
  </si>
  <si>
    <t>DATE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</si>
  <si>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</si>
  <si>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</si>
  <si>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</si>
  <si>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</si>
  <si>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</si>
  <si>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</si>
  <si>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</si>
  <si>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</si>
  <si>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</si>
  <si>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</si>
  <si>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Spanish: First paper draft due</t>
  </si>
  <si>
    <t>Spanish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</si>
</sst>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"/>
    <numFmt numFmtId="165" formatCode="[$-409]mmmmm;@"/>
  </numFmts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24"/>
      <color theme="4" tint="-0.499984740745262"/>
      <name val="Arial"/>
      <family val="2"/>
      <scheme val="minor"/>
    </font>
    <font>
      <b/>
      <sz val="17"/>
      <color theme="4" tint="-0.49998474074526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  <scheme val="major"/>
    </font>
    <font>
      <b/>
      <sz val="18"/>
      <color theme="4" tint="-0.499984740745262"/>
      <name val="Arial"/>
      <family val="2"/>
      <scheme val="major"/>
    </font>
    <font>
      <sz val="11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24"/>
      <color theme="0"/>
      <name val="Arial"/>
      <family val="2"/>
      <scheme val="major"/>
    </font>
    <font>
      <b/>
      <sz val="11"/>
      <color theme="0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b/>
      <sz val="12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499984740745262"/>
      </left>
      <right style="thin">
        <color theme="0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0"/>
      </right>
      <top/>
      <bottom/>
      <diagonal/>
    </border>
    <border>
      <left style="thin">
        <color theme="4" tint="-0.499984740745262"/>
      </left>
      <right style="thin">
        <color theme="0"/>
      </right>
      <top/>
      <bottom style="thin">
        <color theme="4" tint="-0.499984740745262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-0.49998474074526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22">
    <xf numFmtId="0" fontId="0" fillId="0" borderId="0">
      <alignment wrapText="1"/>
    </xf>
    <xf numFmtId="0" fontId="12" fillId="0" borderId="0" applyFill="0" applyBorder="0" applyProtection="0">
      <alignment horizontal="center" vertical="center"/>
    </xf>
    <xf numFmtId="165" fontId="6" fillId="0" borderId="0" applyFill="0" applyBorder="0" applyProtection="0">
      <alignment horizontal="center" vertical="center"/>
    </xf>
    <xf numFmtId="0" fontId="7" fillId="0" borderId="0" applyFill="0" applyProtection="0">
      <alignment horizontal="left" vertical="center" indent="2"/>
    </xf>
    <xf numFmtId="0" fontId="8" fillId="0" borderId="0" applyNumberFormat="0" applyFill="0" applyBorder="0" applyProtection="0">
      <alignment horizontal="left" vertical="center"/>
    </xf>
    <xf numFmtId="0" fontId="8" fillId="0" borderId="0" applyFill="0" applyBorder="0" applyProtection="0"/>
    <xf numFmtId="43" fontId="1" fillId="0" borderId="0" applyFill="0" applyBorder="0" applyAlignment="0" applyProtection="0"/>
    <xf numFmtId="41" fontId="1" fillId="0" borderId="0" applyFill="0" applyBorder="0" applyAlignment="0" applyProtection="0"/>
    <xf numFmtId="44" fontId="1" fillId="0" borderId="0" applyFill="0" applyBorder="0" applyAlignment="0" applyProtection="0"/>
    <xf numFmtId="42" fontId="1" fillId="0" borderId="0" applyFill="0" applyBorder="0" applyAlignment="0" applyProtection="0"/>
    <xf numFmtId="9" fontId="1" fillId="0" borderId="0" applyFill="0" applyBorder="0" applyAlignment="0" applyProtection="0"/>
    <xf numFmtId="0" fontId="4" fillId="3" borderId="5" applyNumberFormat="0" applyAlignment="0" applyProtection="0"/>
    <xf numFmtId="0" fontId="5" fillId="4" borderId="1">
      <alignment horizontal="left" indent="1"/>
    </xf>
    <xf numFmtId="0" fontId="9" fillId="0" borderId="0">
      <alignment vertical="center"/>
    </xf>
    <xf numFmtId="0" fontId="9" fillId="0" borderId="6" applyNumberFormat="0" applyFont="0" applyFill="0" applyAlignment="0" applyProtection="0">
      <alignment horizontal="left" vertical="center" indent="2"/>
    </xf>
    <xf numFmtId="1" fontId="10" fillId="0" borderId="0" applyFill="0" applyBorder="0">
      <alignment horizontal="center"/>
    </xf>
    <xf numFmtId="0" fontId="13" fillId="0" borderId="7" applyNumberFormat="0" applyFont="0" applyFill="0" applyAlignment="0" applyProtection="0">
      <alignment horizontal="center"/>
    </xf>
    <xf numFmtId="0" fontId="13" fillId="0" borderId="9" applyNumberFormat="0" applyFont="0" applyFill="0" applyAlignment="0" applyProtection="0"/>
    <xf numFmtId="164" fontId="3" fillId="0" borderId="0" applyNumberFormat="0" applyFill="0" applyBorder="0">
      <alignment horizontal="left" vertical="center" indent="1"/>
    </xf>
    <xf numFmtId="0" fontId="13" fillId="2" borderId="0" applyFont="0" applyBorder="0">
      <alignment horizontal="left" vertical="top" indent="1"/>
    </xf>
    <xf numFmtId="0" fontId="5" fillId="0" borderId="0" applyNumberFormat="0" applyFill="0" applyBorder="0" applyAlignment="0">
      <alignment wrapText="1"/>
    </xf>
    <xf numFmtId="20" fontId="13" fillId="2" borderId="0" applyFill="0" applyBorder="0">
      <alignment horizontal="left" indent="1"/>
    </xf>
  </cellStyleXfs>
  <cellXfs count="71">
    <xf numFmtId="0" fontId="0" fillId="0" borderId="0" xfId="0">
      <alignment wrapText="1"/>
    </xf>
    <xf numFmtId="0" fontId="0" fillId="0" borderId="0" xfId="0" applyFont="1">
      <alignment wrapText="1"/>
    </xf>
    <xf numFmtId="0" fontId="0" fillId="0" borderId="0" xfId="0">
      <alignment wrapText="1"/>
    </xf>
    <xf numFmtId="0" fontId="8" fillId="0" borderId="6" xfId="14" applyFont="1" applyAlignment="1">
      <alignment vertical="center"/>
    </xf>
    <xf numFmtId="164" fontId="3" fillId="0" borderId="0" xfId="18" applyNumberFormat="1" applyFill="1" applyBorder="1">
      <alignment horizontal="left" vertical="center" indent="1"/>
    </xf>
    <xf numFmtId="0" fontId="3" fillId="0" borderId="6" xfId="14" applyNumberFormat="1" applyFont="1" applyAlignment="1">
      <alignment horizontal="left" vertical="center" indent="1"/>
    </xf>
    <xf numFmtId="164" fontId="3" fillId="0" borderId="7" xfId="16" applyNumberFormat="1" applyFont="1" applyFill="1" applyAlignment="1">
      <alignment horizontal="left" vertical="center" indent="1"/>
    </xf>
    <xf numFmtId="0" fontId="0" fillId="0" borderId="0" xfId="14" applyFont="1" applyBorder="1" applyAlignment="1">
      <alignment wrapText="1"/>
    </xf>
    <xf numFmtId="0" fontId="8" fillId="0" borderId="0" xfId="5"/>
    <xf numFmtId="0" fontId="0" fillId="0" borderId="9" xfId="17" applyFont="1" applyAlignment="1">
      <alignment wrapText="1"/>
    </xf>
    <xf numFmtId="0" fontId="0" fillId="0" borderId="0" xfId="0">
      <alignment wrapText="1"/>
    </xf>
    <xf numFmtId="0" fontId="0" fillId="0" borderId="7" xfId="16" applyFont="1" applyAlignment="1">
      <alignment horizontal="left" wrapText="1"/>
    </xf>
    <xf numFmtId="0" fontId="8" fillId="0" borderId="7" xfId="5" applyBorder="1"/>
    <xf numFmtId="1" fontId="10" fillId="0" borderId="6" xfId="15" applyBorder="1">
      <alignment horizontal="center"/>
    </xf>
    <xf numFmtId="20" fontId="13" fillId="2" borderId="0" xfId="21">
      <alignment horizontal="left" indent="1"/>
    </xf>
    <xf numFmtId="20" fontId="13" fillId="2" borderId="3" xfId="21" applyBorder="1">
      <alignment horizontal="left" indent="1"/>
    </xf>
    <xf numFmtId="1" fontId="10" fillId="0" borderId="7" xfId="16" applyNumberFormat="1" applyFont="1">
      <alignment horizontal="center"/>
    </xf>
    <xf numFmtId="20" fontId="13" fillId="2" borderId="4" xfId="21" applyBorder="1">
      <alignment horizontal="left" indent="1"/>
    </xf>
    <xf numFmtId="0" fontId="5" fillId="0" borderId="9" xfId="20" applyBorder="1" applyAlignment="1">
      <alignment wrapText="1"/>
    </xf>
    <xf numFmtId="0" fontId="0" fillId="2" borderId="0" xfId="19" applyFont="1">
      <alignment horizontal="left" vertical="top" indent="1"/>
    </xf>
    <xf numFmtId="0" fontId="1" fillId="2" borderId="9" xfId="19" applyFont="1" applyBorder="1">
      <alignment horizontal="left" vertical="top" indent="1"/>
    </xf>
    <xf numFmtId="0" fontId="11" fillId="2" borderId="9" xfId="19" applyFont="1" applyBorder="1">
      <alignment horizontal="left" vertical="top" indent="1"/>
    </xf>
    <xf numFmtId="0" fontId="0" fillId="2" borderId="7" xfId="19" applyFont="1" applyBorder="1">
      <alignment horizontal="left" vertical="top" indent="1"/>
    </xf>
    <xf numFmtId="0" fontId="1" fillId="2" borderId="7" xfId="19" applyFont="1" applyBorder="1">
      <alignment horizontal="left" vertical="top" indent="1"/>
    </xf>
    <xf numFmtId="20" fontId="13" fillId="2" borderId="9" xfId="21" applyBorder="1">
      <alignment horizontal="left" indent="1"/>
    </xf>
    <xf numFmtId="0" fontId="1" fillId="2" borderId="0" xfId="19" applyFont="1">
      <alignment horizontal="left" vertical="top" indent="1"/>
    </xf>
    <xf numFmtId="0" fontId="11" fillId="2" borderId="0" xfId="19" applyFont="1">
      <alignment horizontal="left" vertical="top" indent="1"/>
    </xf>
    <xf numFmtId="0" fontId="13" fillId="2" borderId="7" xfId="19" applyBorder="1">
      <alignment horizontal="left" vertical="top" indent="1"/>
    </xf>
    <xf numFmtId="0" fontId="0" fillId="2" borderId="7" xfId="16" applyFont="1" applyFill="1" applyAlignment="1">
      <alignment horizontal="left" vertical="top" indent="1"/>
    </xf>
    <xf numFmtId="0" fontId="1" fillId="2" borderId="7" xfId="16" applyFont="1" applyFill="1" applyAlignment="1">
      <alignment horizontal="left" vertical="top" indent="1"/>
    </xf>
    <xf numFmtId="0" fontId="3" fillId="6" borderId="6" xfId="14" applyNumberFormat="1" applyFont="1" applyFill="1" applyAlignment="1">
      <alignment horizontal="left" vertical="center" indent="1"/>
    </xf>
    <xf numFmtId="0" fontId="14" fillId="0" borderId="0" xfId="4" applyFont="1">
      <alignment horizontal="left" vertical="center"/>
    </xf>
    <xf numFmtId="0" fontId="5" fillId="5" borderId="1" xfId="12" applyFill="1">
      <alignment horizontal="left" indent="1"/>
    </xf>
    <xf numFmtId="0" fontId="5" fillId="5" borderId="9" xfId="17" applyFont="1" applyFill="1" applyAlignment="1">
      <alignment horizontal="left" indent="1"/>
    </xf>
    <xf numFmtId="0" fontId="14" fillId="0" borderId="0" xfId="5" applyFont="1"/>
    <xf numFmtId="0" fontId="14" fillId="0" borderId="7" xfId="5" applyFont="1" applyBorder="1"/>
    <xf numFmtId="0" fontId="14" fillId="0" borderId="0" xfId="5" applyFont="1" applyFill="1"/>
    <xf numFmtId="0" fontId="15" fillId="0" borderId="0" xfId="0" applyFont="1">
      <alignment wrapText="1"/>
    </xf>
    <xf numFmtId="0" fontId="14" fillId="0" borderId="7" xfId="16" applyFont="1" applyAlignment="1"/>
    <xf numFmtId="0" fontId="14" fillId="0" borderId="6" xfId="5" applyFont="1" applyBorder="1"/>
    <xf numFmtId="20" fontId="15" fillId="0" borderId="7" xfId="16" applyNumberFormat="1" applyFont="1" applyFill="1" applyAlignment="1">
      <alignment horizontal="left" indent="1"/>
    </xf>
    <xf numFmtId="0" fontId="9" fillId="5" borderId="0" xfId="13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5" borderId="0" xfId="0" applyFont="1" applyFill="1" applyAlignment="1">
      <alignment horizontal="left" vertical="center" wrapText="1"/>
    </xf>
    <xf numFmtId="0" fontId="19" fillId="5" borderId="0" xfId="20" applyFont="1" applyFill="1" applyAlignment="1">
      <alignment horizontal="center" vertical="center" wrapText="1"/>
    </xf>
    <xf numFmtId="0" fontId="19" fillId="5" borderId="0" xfId="3" applyFont="1" applyFill="1" applyAlignment="1">
      <alignment horizontal="center" vertical="center"/>
    </xf>
    <xf numFmtId="0" fontId="16" fillId="5" borderId="7" xfId="1" applyFont="1" applyFill="1" applyBorder="1" applyAlignment="1">
      <alignment horizontal="center" vertical="center"/>
    </xf>
    <xf numFmtId="0" fontId="17" fillId="5" borderId="1" xfId="12" applyFont="1" applyFill="1" applyAlignment="1">
      <alignment horizontal="center" vertical="center"/>
    </xf>
    <xf numFmtId="0" fontId="17" fillId="5" borderId="9" xfId="17" applyFont="1" applyFill="1" applyAlignment="1">
      <alignment horizontal="center" vertical="center"/>
    </xf>
    <xf numFmtId="1" fontId="10" fillId="0" borderId="15" xfId="15" applyBorder="1">
      <alignment horizontal="center"/>
    </xf>
    <xf numFmtId="0" fontId="0" fillId="0" borderId="14" xfId="0" applyBorder="1">
      <alignment wrapText="1"/>
    </xf>
    <xf numFmtId="1" fontId="10" fillId="0" borderId="16" xfId="15" applyBorder="1">
      <alignment horizontal="center"/>
    </xf>
    <xf numFmtId="0" fontId="0" fillId="0" borderId="16" xfId="0" applyBorder="1">
      <alignment wrapText="1"/>
    </xf>
    <xf numFmtId="0" fontId="0" fillId="0" borderId="6" xfId="0" applyBorder="1">
      <alignment wrapText="1"/>
    </xf>
    <xf numFmtId="1" fontId="10" fillId="0" borderId="0" xfId="15" applyBorder="1">
      <alignment horizontal="center"/>
    </xf>
    <xf numFmtId="0" fontId="0" fillId="0" borderId="0" xfId="0" applyBorder="1">
      <alignment wrapText="1"/>
    </xf>
    <xf numFmtId="165" fontId="18" fillId="0" borderId="11" xfId="2" applyFont="1" applyFill="1" applyBorder="1" applyAlignment="1">
      <alignment horizontal="center" vertical="center" textRotation="90"/>
    </xf>
    <xf numFmtId="0" fontId="0" fillId="0" borderId="12" xfId="0" applyBorder="1">
      <alignment wrapText="1"/>
    </xf>
    <xf numFmtId="0" fontId="0" fillId="0" borderId="13" xfId="0" applyBorder="1">
      <alignment wrapText="1"/>
    </xf>
    <xf numFmtId="0" fontId="17" fillId="5" borderId="8" xfId="12" applyFont="1" applyFill="1" applyBorder="1" applyAlignment="1">
      <alignment horizontal="center" vertical="center"/>
    </xf>
    <xf numFmtId="0" fontId="17" fillId="5" borderId="2" xfId="12" applyFont="1" applyFill="1" applyBorder="1" applyAlignment="1">
      <alignment horizontal="center" vertical="center"/>
    </xf>
    <xf numFmtId="20" fontId="13" fillId="2" borderId="10" xfId="21" applyBorder="1">
      <alignment horizontal="left" indent="1"/>
    </xf>
    <xf numFmtId="0" fontId="1" fillId="2" borderId="0" xfId="19" applyFont="1">
      <alignment horizontal="left" vertical="top" indent="1"/>
    </xf>
    <xf numFmtId="0" fontId="1" fillId="2" borderId="7" xfId="19" applyFont="1" applyBorder="1">
      <alignment horizontal="left" vertical="top" indent="1"/>
    </xf>
    <xf numFmtId="20" fontId="13" fillId="2" borderId="0" xfId="21">
      <alignment horizontal="left" indent="1"/>
    </xf>
    <xf numFmtId="165" fontId="18" fillId="0" borderId="12" xfId="2" applyFont="1" applyFill="1" applyBorder="1" applyAlignment="1">
      <alignment horizontal="center" vertical="center" textRotation="90"/>
    </xf>
    <xf numFmtId="165" fontId="18" fillId="0" borderId="13" xfId="2" applyFont="1" applyFill="1" applyBorder="1" applyAlignment="1">
      <alignment horizontal="center" vertical="center" textRotation="90"/>
    </xf>
    <xf numFmtId="0" fontId="13" fillId="2" borderId="7" xfId="19" applyBorder="1">
      <alignment horizontal="left" vertical="top" indent="1"/>
    </xf>
    <xf numFmtId="0" fontId="5" fillId="5" borderId="8" xfId="12" applyFill="1" applyBorder="1">
      <alignment horizontal="left" indent="1"/>
    </xf>
    <xf numFmtId="0" fontId="5" fillId="5" borderId="2" xfId="12" applyFill="1" applyBorder="1">
      <alignment horizontal="left" indent="1"/>
    </xf>
    <xf numFmtId="0" fontId="1" fillId="2" borderId="7" xfId="16" applyFont="1" applyFill="1" applyAlignment="1">
      <alignment horizontal="left" vertical="top" indent="1"/>
    </xf>
  </cellXfs>
  <cellStyles count="22">
    <cellStyle name="Bottom Border" xfId="16"/>
    <cellStyle name="Calendar alignment" xfId="18"/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Date" xfId="15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Label" xfId="13"/>
    <cellStyle name="Normal" xfId="0" builtinId="0" customBuiltin="1"/>
    <cellStyle name="Note" xfId="11" builtinId="10" customBuiltin="1"/>
    <cellStyle name="Percent" xfId="10" builtinId="5" customBuiltin="1"/>
    <cellStyle name="Right Border" xfId="17"/>
    <cellStyle name="Table heading blank" xfId="20"/>
    <cellStyle name="Time" xfId="21"/>
    <cellStyle name="Title" xfId="1" builtinId="15" customBuiltin="1"/>
    <cellStyle name="Top Border" xfId="14"/>
    <cellStyle name="Weekdays" xfId="12"/>
    <cellStyle name="Weekly Schedule Fill" xfId="19"/>
  </cellStyles>
  <dxfs count="118"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>
        <left style="thin">
          <color theme="0"/>
        </left>
        <vertical/>
        <horizontal/>
      </border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border>
        <left style="thin">
          <color theme="0"/>
        </left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strike val="0"/>
        <outline val="0"/>
        <shadow val="0"/>
        <u val="none"/>
        <vertAlign val="baseline"/>
        <color theme="4" tint="-0.249977111117893"/>
        <name val="Arial"/>
        <scheme val="minor"/>
      </font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4" tint="-0.249977111117893"/>
        <name val="Arial"/>
        <scheme val="minor"/>
      </font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strike val="0"/>
        <outline val="0"/>
        <shadow val="0"/>
        <u val="none"/>
        <vertAlign val="baseline"/>
        <color theme="4" tint="-0.249977111117893"/>
        <name val="Arial"/>
        <scheme val="minor"/>
      </font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4" tint="-0.249977111117893"/>
        <name val="Arial"/>
        <scheme val="minor"/>
      </font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alignment horizontal="center" vertical="center" textRotation="0" indent="0" relativeIndent="255" justifyLastLine="0" shrinkToFit="0" mergeCell="0" readingOrder="0"/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strike val="0"/>
        <outline val="0"/>
        <shadow val="0"/>
        <u val="none"/>
        <vertAlign val="baseline"/>
        <color theme="4" tint="-0.249977111117893"/>
        <name val="Arial"/>
        <scheme val="minor"/>
      </font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relativeIndent="255" justifyLastLine="0" shrinkToFit="0" mergeCell="0" readingOrder="0"/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 val="0"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4" tint="-0.499984740745262"/>
      </font>
      <border diagonalUp="0" diagonalDown="0">
        <left style="thin">
          <color theme="4" tint="-0.499984740745262"/>
        </left>
        <right/>
        <top/>
        <bottom style="thin">
          <color theme="4" tint="-0.499984740745262"/>
        </bottom>
        <vertical/>
        <horizontal/>
      </border>
    </dxf>
    <dxf>
      <font>
        <b/>
        <i val="0"/>
        <color theme="4" tint="-0.499984740745262"/>
      </font>
      <border diagonalUp="0" diagonalDown="0">
        <left/>
        <right/>
        <top/>
        <bottom style="thin">
          <color theme="4" tint="-0.499984740745262"/>
        </bottom>
        <vertical/>
        <horizontal/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horizontal style="thin">
          <color theme="5" tint="-0.499984740745262"/>
        </horizontal>
      </border>
    </dxf>
  </dxfs>
  <tableStyles count="1" defaultTableStyle="Assignments" defaultPivotStyle="PivotStyleLight16">
    <tableStyle name="Assignments" pivot="0" count="3">
      <tableStyleElement type="wholeTable" dxfId="117"/>
      <tableStyleElement type="headerRow" dxfId="116"/>
      <tableStyleElement type="firstColumn" dxfId="1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JanuaryAssignments" displayName="JanuaryAssignments" ref="J1:L31" totalsRowShown="0" headerRowDxfId="107" headerRowCellStyle="Time">
  <autoFilter ref="J1:L31">
    <filterColumn colId="0" hiddenButton="1"/>
    <filterColumn colId="1" hiddenButton="1"/>
    <filterColumn colId="2" hiddenButton="1"/>
  </autoFilter>
  <tableColumns count="3">
    <tableColumn id="1" name="DAY" dataDxfId="106" dataCellStyle="Heading 4"/>
    <tableColumn id="2" name="DATE" dataDxfId="105" dataCellStyle="Date"/>
    <tableColumn id="3" name="ASSIGNMENTS" dataDxfId="104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10.xml><?xml version="1.0" encoding="utf-8"?>
<table xmlns="http://schemas.openxmlformats.org/spreadsheetml/2006/main" id="10" name="OctoberAssignments" displayName="October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17" dataCellStyle="Date"/>
    <tableColumn id="3" name="ASSIGNMENTS" dataDxfId="16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11.xml><?xml version="1.0" encoding="utf-8"?>
<table xmlns="http://schemas.openxmlformats.org/spreadsheetml/2006/main" id="11" name="NovemberAssignments" displayName="November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CellStyle="Date"/>
    <tableColumn id="3" name="ASSIGNMENTS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12.xml><?xml version="1.0" encoding="utf-8"?>
<table xmlns="http://schemas.openxmlformats.org/spreadsheetml/2006/main" id="12" name="DecemberAssignments" displayName="DecemberAssignments" ref="J1:L31" totalsRowShown="0" dataCellStyle="Normal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1" dataCellStyle="Date"/>
    <tableColumn id="3" name="ASSIGNMENTS" dataDxfId="0" dataCellStyle="Normal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2.xml><?xml version="1.0" encoding="utf-8"?>
<table xmlns="http://schemas.openxmlformats.org/spreadsheetml/2006/main" id="2" name="FebruaryAssignments" displayName="FebruaryAssignments" ref="J1:L31" totalsRowShown="0" headerRowDxfId="96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95" dataCellStyle="Date"/>
    <tableColumn id="3" name="ASSIGNMENTS" dataDxfId="94" dataCellStyle="Normal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3.xml><?xml version="1.0" encoding="utf-8"?>
<table xmlns="http://schemas.openxmlformats.org/spreadsheetml/2006/main" id="3" name="MachrAssignments" displayName="Machr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86" dataCellStyle="Date"/>
    <tableColumn id="3" name="ASSIGNMENTS" dataDxfId="85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4.xml><?xml version="1.0" encoding="utf-8"?>
<table xmlns="http://schemas.openxmlformats.org/spreadsheetml/2006/main" id="4" name="AprilAssignments" displayName="April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77" dataCellStyle="Date"/>
    <tableColumn id="3" name="ASSIGNMENTS" dataDxfId="76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5.xml><?xml version="1.0" encoding="utf-8"?>
<table xmlns="http://schemas.openxmlformats.org/spreadsheetml/2006/main" id="5" name="MayAssignments" displayName="May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DxfId="68" dataCellStyle="Heading 4"/>
    <tableColumn id="2" name="DATE" dataDxfId="67" dataCellStyle="Date"/>
    <tableColumn id="3" name="ASSIGNMENTS" dataDxfId="66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6.xml><?xml version="1.0" encoding="utf-8"?>
<table xmlns="http://schemas.openxmlformats.org/spreadsheetml/2006/main" id="6" name="JuneAssignments" displayName="June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DxfId="58" dataCellStyle="Heading 4"/>
    <tableColumn id="2" name="DATE" dataDxfId="57" dataCellStyle="Date"/>
    <tableColumn id="3" name="ASSIGNMENTS" dataDxfId="56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7.xml><?xml version="1.0" encoding="utf-8"?>
<table xmlns="http://schemas.openxmlformats.org/spreadsheetml/2006/main" id="7" name="JulyAssignments" displayName="July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48" dataCellStyle="Date"/>
    <tableColumn id="3" name="ASSIGNMENTS" dataDxfId="47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8.xml><?xml version="1.0" encoding="utf-8"?>
<table xmlns="http://schemas.openxmlformats.org/spreadsheetml/2006/main" id="8" name="AugustAssignments" displayName="August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DxfId="39" dataCellStyle="Heading 4"/>
    <tableColumn id="2" name="DATE" dataDxfId="38" dataCellStyle="Date"/>
    <tableColumn id="3" name="ASSIGNMENTS" dataDxfId="37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9.xml><?xml version="1.0" encoding="utf-8"?>
<table xmlns="http://schemas.openxmlformats.org/spreadsheetml/2006/main" id="9" name="SeptemberAssignments" displayName="September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DxfId="29" dataCellStyle="Heading 4"/>
    <tableColumn id="2" name="DATE" dataDxfId="28" dataCellStyle="Date"/>
    <tableColumn id="3" name="ASSIGNMENTS" dataDxfId="27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/>
    <pageSetUpPr fitToPage="1"/>
  </sheetPr>
  <dimension ref="A1:L32"/>
  <sheetViews>
    <sheetView showGridLines="0" tabSelected="1" view="pageLayout" zoomScale="84" zoomScalePageLayoutView="84" workbookViewId="0">
      <selection activeCell="D1" sqref="D1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  <col min="14" max="14" width="8.625" customWidth="1"/>
  </cols>
  <sheetData>
    <row r="1" spans="1:12" s="42" customFormat="1" ht="30" customHeight="1">
      <c r="B1" s="46"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22</v>
      </c>
      <c r="C2" s="30" t="s">
        <v>1</v>
      </c>
      <c r="D2" s="30" t="s">
        <v>13</v>
      </c>
      <c r="E2" s="30" t="s">
        <v>4</v>
      </c>
      <c r="F2" s="30" t="s">
        <v>14</v>
      </c>
      <c r="G2" s="30" t="s">
        <v>6</v>
      </c>
      <c r="H2" s="30" t="s">
        <v>16</v>
      </c>
      <c r="I2" s="30" t="s">
        <v>17</v>
      </c>
      <c r="J2" s="34" t="s">
        <v>1</v>
      </c>
      <c r="K2" s="49">
        <v>4</v>
      </c>
      <c r="L2" s="50" t="s">
        <v>35</v>
      </c>
    </row>
    <row r="3" spans="1:12" ht="30" customHeight="1">
      <c r="A3" s="9"/>
      <c r="B3" s="57"/>
      <c r="C3" s="4">
        <v>27</v>
      </c>
      <c r="D3" s="4">
        <v>28</v>
      </c>
      <c r="E3" s="4">
        <v>29</v>
      </c>
      <c r="F3" s="4">
        <v>30</v>
      </c>
      <c r="G3" s="4">
        <v>31</v>
      </c>
      <c r="H3" s="4">
        <v>1</v>
      </c>
      <c r="I3" s="4">
        <v>2</v>
      </c>
      <c r="J3" s="34"/>
      <c r="K3" s="51"/>
      <c r="L3" s="52"/>
    </row>
    <row r="4" spans="1:12" ht="30" customHeight="1">
      <c r="A4" s="9"/>
      <c r="B4" s="57"/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34"/>
      <c r="K4" s="51"/>
      <c r="L4" s="52"/>
    </row>
    <row r="5" spans="1:12" ht="30" customHeight="1">
      <c r="A5" s="9"/>
      <c r="B5" s="57"/>
      <c r="C5" s="4">
        <v>10</v>
      </c>
      <c r="D5" s="4">
        <v>11</v>
      </c>
      <c r="E5" s="4">
        <v>12</v>
      </c>
      <c r="F5" s="4">
        <v>13</v>
      </c>
      <c r="G5" s="4">
        <v>14</v>
      </c>
      <c r="H5" s="4">
        <v>15</v>
      </c>
      <c r="I5" s="4">
        <v>16</v>
      </c>
      <c r="J5" s="34"/>
      <c r="K5" s="51"/>
      <c r="L5" s="52"/>
    </row>
    <row r="6" spans="1:12" ht="30" customHeight="1">
      <c r="A6" s="9"/>
      <c r="B6" s="57"/>
      <c r="C6" s="4">
        <v>17</v>
      </c>
      <c r="D6" s="4">
        <v>18</v>
      </c>
      <c r="E6" s="4">
        <v>19</v>
      </c>
      <c r="F6" s="4">
        <v>20</v>
      </c>
      <c r="G6" s="4">
        <v>21</v>
      </c>
      <c r="H6" s="4">
        <v>22</v>
      </c>
      <c r="I6" s="4">
        <v>23</v>
      </c>
      <c r="J6" s="34"/>
      <c r="K6" s="51"/>
      <c r="L6" s="52"/>
    </row>
    <row r="7" spans="1:12" ht="30" customHeight="1">
      <c r="A7" s="9"/>
      <c r="B7" s="57"/>
      <c r="C7" s="4">
        <v>24</v>
      </c>
      <c r="D7" s="4">
        <v>25</v>
      </c>
      <c r="E7" s="4">
        <v>26</v>
      </c>
      <c r="F7" s="4">
        <v>27</v>
      </c>
      <c r="G7" s="4">
        <v>28</v>
      </c>
      <c r="H7" s="4">
        <v>29</v>
      </c>
      <c r="I7" s="4">
        <v>30</v>
      </c>
      <c r="J7" s="35"/>
      <c r="K7" s="16"/>
      <c r="L7" s="11"/>
    </row>
    <row r="8" spans="1:12" ht="30" customHeight="1">
      <c r="A8" s="9"/>
      <c r="B8" s="58"/>
      <c r="C8" s="6">
        <v>31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34" t="s">
        <v>13</v>
      </c>
      <c r="K8" s="49">
        <v>19</v>
      </c>
      <c r="L8" s="50" t="s">
        <v>15</v>
      </c>
    </row>
    <row r="9" spans="1:12" ht="30" customHeight="1">
      <c r="A9" s="9"/>
      <c r="B9" s="10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47" t="s">
        <v>1</v>
      </c>
      <c r="C11" s="59" t="s">
        <v>2</v>
      </c>
      <c r="D11" s="60"/>
      <c r="E11" s="59" t="s">
        <v>4</v>
      </c>
      <c r="F11" s="60"/>
      <c r="G11" s="59" t="s">
        <v>5</v>
      </c>
      <c r="H11" s="60"/>
      <c r="I11" s="48" t="s">
        <v>6</v>
      </c>
      <c r="J11" s="34"/>
      <c r="K11" s="51"/>
      <c r="L11" s="52"/>
    </row>
    <row r="12" spans="1:12" ht="30" customHeight="1">
      <c r="A12" s="18" t="s">
        <v>19</v>
      </c>
      <c r="B12" s="14" t="s">
        <v>7</v>
      </c>
      <c r="C12" s="61"/>
      <c r="D12" s="61"/>
      <c r="E12" s="61"/>
      <c r="F12" s="61"/>
      <c r="G12" s="61"/>
      <c r="H12" s="61"/>
      <c r="I12" s="24"/>
      <c r="J12" s="34"/>
      <c r="K12" s="51"/>
      <c r="L12" s="52"/>
    </row>
    <row r="13" spans="1:12" ht="30" customHeight="1">
      <c r="A13" s="18" t="s">
        <v>20</v>
      </c>
      <c r="B13" s="19" t="s">
        <v>36</v>
      </c>
      <c r="C13" s="62"/>
      <c r="D13" s="62"/>
      <c r="E13" s="62"/>
      <c r="F13" s="62"/>
      <c r="G13" s="62"/>
      <c r="H13" s="62"/>
      <c r="I13" s="20"/>
      <c r="J13" s="35"/>
      <c r="K13" s="16"/>
      <c r="L13" s="11"/>
    </row>
    <row r="14" spans="1:12" ht="30" customHeight="1">
      <c r="A14" s="18" t="s">
        <v>19</v>
      </c>
      <c r="B14" s="14"/>
      <c r="C14" s="61"/>
      <c r="D14" s="61"/>
      <c r="E14" s="61"/>
      <c r="F14" s="61"/>
      <c r="G14" s="61"/>
      <c r="H14" s="61"/>
      <c r="I14" s="24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0"/>
      <c r="J15" s="34"/>
      <c r="K15" s="51"/>
      <c r="L15" s="52"/>
    </row>
    <row r="16" spans="1:12" ht="30" customHeight="1">
      <c r="A16" s="18" t="s">
        <v>19</v>
      </c>
      <c r="B16" s="14" t="s">
        <v>8</v>
      </c>
      <c r="C16" s="61"/>
      <c r="D16" s="61"/>
      <c r="E16" s="61"/>
      <c r="F16" s="61"/>
      <c r="G16" s="61"/>
      <c r="H16" s="61"/>
      <c r="I16" s="24"/>
      <c r="J16" s="34"/>
      <c r="K16" s="51"/>
      <c r="L16" s="52"/>
    </row>
    <row r="17" spans="1:12" ht="30" customHeight="1">
      <c r="A17" s="18" t="s">
        <v>20</v>
      </c>
      <c r="B17" s="19" t="s">
        <v>9</v>
      </c>
      <c r="C17" s="62"/>
      <c r="D17" s="62"/>
      <c r="E17" s="62"/>
      <c r="F17" s="62"/>
      <c r="G17" s="62"/>
      <c r="H17" s="62"/>
      <c r="I17" s="20"/>
      <c r="J17" s="34"/>
      <c r="K17" s="51"/>
      <c r="L17" s="52"/>
    </row>
    <row r="18" spans="1:12" ht="30" customHeight="1">
      <c r="A18" s="18" t="s">
        <v>19</v>
      </c>
      <c r="B18" s="14"/>
      <c r="C18" s="61"/>
      <c r="D18" s="61"/>
      <c r="E18" s="61"/>
      <c r="F18" s="61"/>
      <c r="G18" s="61"/>
      <c r="H18" s="61"/>
      <c r="I18" s="24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1"/>
      <c r="J19" s="35"/>
      <c r="K19" s="16"/>
      <c r="L19" s="11"/>
    </row>
    <row r="20" spans="1:12" ht="30" customHeight="1">
      <c r="A20" s="18" t="s">
        <v>19</v>
      </c>
      <c r="B20" s="14"/>
      <c r="C20" s="61"/>
      <c r="D20" s="61"/>
      <c r="E20" s="61"/>
      <c r="F20" s="61"/>
      <c r="G20" s="61"/>
      <c r="H20" s="61"/>
      <c r="I20" s="24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0"/>
      <c r="J21" s="34"/>
      <c r="K21" s="51"/>
      <c r="L21" s="52"/>
    </row>
    <row r="22" spans="1:12" ht="30" customHeight="1">
      <c r="A22" s="18" t="s">
        <v>19</v>
      </c>
      <c r="B22" s="14"/>
      <c r="C22" s="61"/>
      <c r="D22" s="61"/>
      <c r="E22" s="61"/>
      <c r="F22" s="61"/>
      <c r="G22" s="61"/>
      <c r="H22" s="61"/>
      <c r="I22" s="24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0"/>
      <c r="J23" s="34"/>
      <c r="K23" s="51"/>
      <c r="L23" s="52"/>
    </row>
    <row r="24" spans="1:12" ht="30" customHeight="1">
      <c r="A24" s="18" t="s">
        <v>19</v>
      </c>
      <c r="B24" s="14" t="s">
        <v>10</v>
      </c>
      <c r="C24" s="61"/>
      <c r="D24" s="61"/>
      <c r="E24" s="61"/>
      <c r="F24" s="61"/>
      <c r="G24" s="61"/>
      <c r="H24" s="61"/>
      <c r="I24" s="24"/>
      <c r="J24" s="34"/>
      <c r="K24" s="51"/>
      <c r="L24" s="52"/>
    </row>
    <row r="25" spans="1:12" ht="30" customHeight="1">
      <c r="A25" s="18" t="s">
        <v>20</v>
      </c>
      <c r="B25" s="19" t="s">
        <v>11</v>
      </c>
      <c r="C25" s="62"/>
      <c r="D25" s="62"/>
      <c r="E25" s="62"/>
      <c r="F25" s="62"/>
      <c r="G25" s="62"/>
      <c r="H25" s="62"/>
      <c r="I25" s="20"/>
      <c r="J25" s="35"/>
      <c r="K25" s="16"/>
      <c r="L25" s="11"/>
    </row>
    <row r="26" spans="1:12" ht="30" customHeight="1">
      <c r="A26" s="18" t="s">
        <v>19</v>
      </c>
      <c r="B26" s="14"/>
      <c r="C26" s="61"/>
      <c r="D26" s="61"/>
      <c r="E26" s="61"/>
      <c r="F26" s="61"/>
      <c r="G26" s="61"/>
      <c r="H26" s="61"/>
      <c r="I26" s="24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0"/>
      <c r="J27" s="34"/>
      <c r="K27" s="51"/>
      <c r="L27" s="52"/>
    </row>
    <row r="28" spans="1:12" ht="30" customHeight="1">
      <c r="A28" s="18" t="s">
        <v>19</v>
      </c>
      <c r="B28" s="14"/>
      <c r="C28" s="61"/>
      <c r="D28" s="61"/>
      <c r="E28" s="61"/>
      <c r="F28" s="61"/>
      <c r="G28" s="61"/>
      <c r="H28" s="61"/>
      <c r="I28" s="24"/>
      <c r="J28" s="34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0"/>
      <c r="J29" s="34"/>
      <c r="K29" s="51"/>
      <c r="L29" s="52"/>
    </row>
    <row r="30" spans="1:12" ht="30" customHeight="1">
      <c r="A30" s="18" t="s">
        <v>19</v>
      </c>
      <c r="B30" s="14"/>
      <c r="C30" s="64"/>
      <c r="D30" s="64"/>
      <c r="E30" s="64"/>
      <c r="F30" s="64"/>
      <c r="G30" s="64"/>
      <c r="H30" s="64"/>
      <c r="I30" s="24"/>
      <c r="J30" s="34"/>
      <c r="K30" s="51"/>
      <c r="L30" s="52"/>
    </row>
    <row r="31" spans="1:12" ht="30" customHeight="1">
      <c r="A31" s="18" t="s">
        <v>20</v>
      </c>
      <c r="B31" s="22"/>
      <c r="C31" s="63"/>
      <c r="D31" s="63"/>
      <c r="E31" s="63"/>
      <c r="F31" s="63"/>
      <c r="G31" s="63"/>
      <c r="H31" s="63"/>
      <c r="I31" s="23"/>
      <c r="J31" s="36"/>
      <c r="K31" s="16"/>
      <c r="L31" s="11"/>
    </row>
    <row r="32" spans="1:12" ht="30" customHeight="1">
      <c r="J32" s="37"/>
    </row>
  </sheetData>
  <dataConsolidate/>
  <mergeCells count="64">
    <mergeCell ref="C17:D17"/>
    <mergeCell ref="C12:D12"/>
    <mergeCell ref="C13:D13"/>
    <mergeCell ref="C14:D14"/>
    <mergeCell ref="C15:D15"/>
    <mergeCell ref="C16:D16"/>
    <mergeCell ref="C31:D3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8:D18"/>
    <mergeCell ref="C19:D19"/>
    <mergeCell ref="C20:D20"/>
    <mergeCell ref="C21:D21"/>
    <mergeCell ref="E31:F31"/>
    <mergeCell ref="E30:F30"/>
    <mergeCell ref="E29:F29"/>
    <mergeCell ref="E28:F28"/>
    <mergeCell ref="E27:F27"/>
    <mergeCell ref="E26:F26"/>
    <mergeCell ref="E25:F25"/>
    <mergeCell ref="E24:F24"/>
    <mergeCell ref="E23:F23"/>
    <mergeCell ref="E22:F22"/>
    <mergeCell ref="E21:F21"/>
    <mergeCell ref="E20:F20"/>
    <mergeCell ref="E19:F19"/>
    <mergeCell ref="E18:F18"/>
    <mergeCell ref="E17:F17"/>
    <mergeCell ref="E16:F16"/>
    <mergeCell ref="E15:F15"/>
    <mergeCell ref="G27:H27"/>
    <mergeCell ref="G31:H31"/>
    <mergeCell ref="G20:H20"/>
    <mergeCell ref="G21:H21"/>
    <mergeCell ref="G22:H22"/>
    <mergeCell ref="G28:H28"/>
    <mergeCell ref="G29:H29"/>
    <mergeCell ref="G30:H30"/>
    <mergeCell ref="G23:H23"/>
    <mergeCell ref="G24:H24"/>
    <mergeCell ref="G25:H25"/>
    <mergeCell ref="G26:H26"/>
    <mergeCell ref="G17:H17"/>
    <mergeCell ref="G18:H18"/>
    <mergeCell ref="G19:H19"/>
    <mergeCell ref="G14:H14"/>
    <mergeCell ref="G15:H15"/>
    <mergeCell ref="B2:B8"/>
    <mergeCell ref="G11:H11"/>
    <mergeCell ref="G12:H12"/>
    <mergeCell ref="G13:H13"/>
    <mergeCell ref="G16:H16"/>
    <mergeCell ref="E11:F11"/>
    <mergeCell ref="C11:D11"/>
    <mergeCell ref="E14:F14"/>
    <mergeCell ref="E13:F13"/>
    <mergeCell ref="E12:F12"/>
  </mergeCells>
  <phoneticPr fontId="2" type="noConversion"/>
  <conditionalFormatting sqref="C3:H3">
    <cfRule type="expression" dxfId="114" priority="9" stopIfTrue="1">
      <formula>DAY(C3)&gt;8</formula>
    </cfRule>
  </conditionalFormatting>
  <conditionalFormatting sqref="C7:I8">
    <cfRule type="expression" dxfId="113" priority="8" stopIfTrue="1">
      <formula>AND(DAY(C7)&gt;=1,DAY(C7)&lt;=15)</formula>
    </cfRule>
  </conditionalFormatting>
  <conditionalFormatting sqref="C3:I8">
    <cfRule type="expression" dxfId="112" priority="20">
      <formula>VLOOKUP(DAY(C3),AssignmentDays,1,FALSE)=DAY(C3)</formula>
    </cfRule>
  </conditionalFormatting>
  <conditionalFormatting sqref="B12:I12 B14:I14 B16:I16 B18:I18 B20:I20 B22:I22 B24:I24 B26:I26 B28:I28 B30:I30">
    <cfRule type="expression" dxfId="111" priority="6">
      <formula>B12&lt;&gt;""</formula>
    </cfRule>
  </conditionalFormatting>
  <conditionalFormatting sqref="B13:I13 B15:I15 B17:I17 B19:I19 B21:I21 B23:I23 B25:I25 B27:I27 B29:I29 B31:I31">
    <cfRule type="expression" dxfId="110" priority="4">
      <formula>B13&lt;&gt;""</formula>
    </cfRule>
  </conditionalFormatting>
  <conditionalFormatting sqref="B13:I13 B15:I15 B17:I17 B19:I19 B21:I21 B23:I23 B25:I25 B27:I27 B29:I29">
    <cfRule type="expression" dxfId="109" priority="3">
      <formula>COLUMN(B12)&gt;=2</formula>
    </cfRule>
  </conditionalFormatting>
  <conditionalFormatting sqref="B12:I31">
    <cfRule type="expression" dxfId="108" priority="1">
      <formula>COLUMN(B11)&gt;2</formula>
    </cfRule>
  </conditionalFormatting>
  <dataValidations xWindow="32" yWindow="382" count="13">
    <dataValidation allowBlank="1" showInputMessage="1" showErrorMessage="1" prompt="Enter year in this cell" sqref="B1"/>
    <dataValidation allowBlank="1" showInputMessage="1" showErrorMessage="1" prompt="Prepare a weekly schedule &amp; create an assignment list in this worksheet. Assignment list entries are automatically highlighted in monthly calendar. Enter calendar year in cell B1" sqref="A1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Enter class in this row from columns B to I" sqref="B13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Enter time in this row  from columns B to I" sqref="B12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Weekdays are in this row, from Monday to Friday" sqref="B11"/>
  </dataValidations>
  <printOptions horizontalCentered="1" verticalCentered="1"/>
  <pageMargins left="0.5" right="0.5" top="0.5" bottom="0.5" header="0.3" footer="0.3"/>
  <pageSetup scale="58" orientation="landscape" r:id="rId1"/>
  <headerFooter differentFirst="1">
    <oddFooter>Page &amp;P of &amp;N</oddFooter>
    <firstFooter>&amp;RTemplate © www.calendarlabs.com</first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theme="4"/>
    <pageSetUpPr fitToPage="1"/>
  </sheetPr>
  <dimension ref="A1:L31"/>
  <sheetViews>
    <sheetView showGridLines="0" view="pageLayout" zoomScale="84" zoomScalePageLayoutView="84" workbookViewId="0">
      <selection activeCell="K2" sqref="K2:L31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32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5"/>
      <c r="C3" s="4">
        <f>IF(DAY(OctSun1)=1,OctSun1-6,OctSun1+1)</f>
        <v>44830</v>
      </c>
      <c r="D3" s="4">
        <f>IF(DAY(OctSun1)=1,OctSun1-5,OctSun1+2)</f>
        <v>44831</v>
      </c>
      <c r="E3" s="4">
        <f>IF(DAY(OctSun1)=1,OctSun1-4,OctSun1+3)</f>
        <v>44832</v>
      </c>
      <c r="F3" s="4">
        <f>IF(DAY(OctSun1)=1,OctSun1-3,OctSun1+4)</f>
        <v>44833</v>
      </c>
      <c r="G3" s="4">
        <f>IF(DAY(OctSun1)=1,OctSun1-2,OctSun1+5)</f>
        <v>44834</v>
      </c>
      <c r="H3" s="4">
        <f>IF(DAY(OctSun1)=1,OctSun1-1,OctSun1+6)</f>
        <v>44835</v>
      </c>
      <c r="I3" s="4">
        <f>IF(DAY(OctSun1)=1,OctSun1,OctSun1+7)</f>
        <v>44836</v>
      </c>
      <c r="J3" s="34"/>
      <c r="K3" s="51"/>
      <c r="L3" s="52"/>
    </row>
    <row r="4" spans="1:12" ht="30" customHeight="1">
      <c r="A4" s="9"/>
      <c r="B4" s="65"/>
      <c r="C4" s="4">
        <f>IF(DAY(OctSun1)=1,OctSun1+1,OctSun1+8)</f>
        <v>44837</v>
      </c>
      <c r="D4" s="4">
        <f>IF(DAY(OctSun1)=1,OctSun1+2,OctSun1+9)</f>
        <v>44838</v>
      </c>
      <c r="E4" s="4">
        <f>IF(DAY(OctSun1)=1,OctSun1+3,OctSun1+10)</f>
        <v>44839</v>
      </c>
      <c r="F4" s="4">
        <f>IF(DAY(OctSun1)=1,OctSun1+4,OctSun1+11)</f>
        <v>44840</v>
      </c>
      <c r="G4" s="4">
        <f>IF(DAY(OctSun1)=1,OctSun1+5,OctSun1+12)</f>
        <v>44841</v>
      </c>
      <c r="H4" s="4">
        <f>IF(DAY(OctSun1)=1,OctSun1+6,OctSun1+13)</f>
        <v>44842</v>
      </c>
      <c r="I4" s="4">
        <v>10</v>
      </c>
      <c r="J4" s="34"/>
      <c r="K4" s="51"/>
      <c r="L4" s="52"/>
    </row>
    <row r="5" spans="1:12" ht="30" customHeight="1">
      <c r="A5" s="9"/>
      <c r="B5" s="65"/>
      <c r="C5" s="4">
        <f>IF(DAY(OctSun1)=1,OctSun1+8,OctSun1+15)</f>
        <v>44844</v>
      </c>
      <c r="D5" s="4">
        <f>IF(DAY(OctSun1)=1,OctSun1+9,OctSun1+16)</f>
        <v>44845</v>
      </c>
      <c r="E5" s="4">
        <f>IF(DAY(OctSun1)=1,OctSun1+10,OctSun1+17)</f>
        <v>44846</v>
      </c>
      <c r="F5" s="4">
        <f>IF(DAY(OctSun1)=1,OctSun1+11,OctSun1+18)</f>
        <v>44847</v>
      </c>
      <c r="G5" s="4">
        <f>IF(DAY(OctSun1)=1,OctSun1+12,OctSun1+19)</f>
        <v>44848</v>
      </c>
      <c r="H5" s="4">
        <f>IF(DAY(OctSun1)=1,OctSun1+13,OctSun1+20)</f>
        <v>44849</v>
      </c>
      <c r="I5" s="4">
        <f>IF(DAY(OctSun1)=1,OctSun1+14,OctSun1+21)</f>
        <v>44850</v>
      </c>
      <c r="J5" s="34"/>
      <c r="K5" s="51"/>
      <c r="L5" s="52"/>
    </row>
    <row r="6" spans="1:12" ht="30" customHeight="1">
      <c r="A6" s="9"/>
      <c r="B6" s="65"/>
      <c r="C6" s="4">
        <f>IF(DAY(OctSun1)=1,OctSun1+15,OctSun1+22)</f>
        <v>44851</v>
      </c>
      <c r="D6" s="4">
        <f>IF(DAY(OctSun1)=1,OctSun1+16,OctSun1+23)</f>
        <v>44852</v>
      </c>
      <c r="E6" s="4">
        <f>IF(DAY(OctSun1)=1,OctSun1+17,OctSun1+24)</f>
        <v>44853</v>
      </c>
      <c r="F6" s="4">
        <f>IF(DAY(OctSun1)=1,OctSun1+18,OctSun1+25)</f>
        <v>44854</v>
      </c>
      <c r="G6" s="4">
        <f>IF(DAY(OctSun1)=1,OctSun1+19,OctSun1+26)</f>
        <v>44855</v>
      </c>
      <c r="H6" s="4">
        <f>IF(DAY(OctSun1)=1,OctSun1+20,OctSun1+27)</f>
        <v>44856</v>
      </c>
      <c r="I6" s="4">
        <f>IF(DAY(OctSun1)=1,OctSun1+21,OctSun1+28)</f>
        <v>44857</v>
      </c>
      <c r="J6" s="34"/>
      <c r="K6" s="51"/>
      <c r="L6" s="52"/>
    </row>
    <row r="7" spans="1:12" ht="30" customHeight="1">
      <c r="A7" s="9"/>
      <c r="B7" s="65"/>
      <c r="C7" s="4">
        <f>IF(DAY(OctSun1)=1,OctSun1+22,OctSun1+29)</f>
        <v>44858</v>
      </c>
      <c r="D7" s="4">
        <f>IF(DAY(OctSun1)=1,OctSun1+23,OctSun1+30)</f>
        <v>44859</v>
      </c>
      <c r="E7" s="4">
        <f>IF(DAY(OctSun1)=1,OctSun1+24,OctSun1+31)</f>
        <v>44860</v>
      </c>
      <c r="F7" s="4">
        <f>IF(DAY(OctSun1)=1,OctSun1+25,OctSun1+32)</f>
        <v>44861</v>
      </c>
      <c r="G7" s="4">
        <f>IF(DAY(OctSun1)=1,OctSun1+26,OctSun1+33)</f>
        <v>44862</v>
      </c>
      <c r="H7" s="4">
        <f>IF(DAY(OctSun1)=1,OctSun1+27,OctSun1+34)</f>
        <v>44863</v>
      </c>
      <c r="I7" s="4">
        <f>IF(DAY(OctSun1)=1,OctSun1+28,OctSun1+35)</f>
        <v>44864</v>
      </c>
      <c r="J7" s="38"/>
      <c r="K7" s="16"/>
      <c r="L7" s="11"/>
    </row>
    <row r="8" spans="1:12" ht="30" customHeight="1">
      <c r="A8" s="9"/>
      <c r="B8" s="66"/>
      <c r="C8" s="4">
        <f>IF(DAY(OctSun1)=1,OctSun1+29,OctSun1+36)</f>
        <v>44865</v>
      </c>
      <c r="D8" s="4">
        <f>IF(DAY(OctSun1)=1,OctSun1+30,OctSun1+37)</f>
        <v>44866</v>
      </c>
      <c r="E8" s="4">
        <f>IF(DAY(OctSun1)=1,OctSun1+31,OctSun1+38)</f>
        <v>44867</v>
      </c>
      <c r="F8" s="4">
        <f>IF(DAY(OctSun1)=1,OctSun1+32,OctSun1+39)</f>
        <v>44868</v>
      </c>
      <c r="G8" s="4">
        <f>IF(DAY(OctSun1)=1,OctSun1+33,OctSun1+40)</f>
        <v>44869</v>
      </c>
      <c r="H8" s="4">
        <f>IF(DAY(OctSun1)=1,OctSun1+34,OctSun1+41)</f>
        <v>44870</v>
      </c>
      <c r="I8" s="4">
        <f>IF(DAY(OctSun1)=1,OctSun1+35,OctSun1+42)</f>
        <v>44871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8" t="s">
        <v>2</v>
      </c>
      <c r="D11" s="69"/>
      <c r="E11" s="68" t="s">
        <v>4</v>
      </c>
      <c r="F11" s="69"/>
      <c r="G11" s="68" t="s">
        <v>5</v>
      </c>
      <c r="H11" s="69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64"/>
      <c r="D12" s="64"/>
      <c r="E12" s="64"/>
      <c r="F12" s="64"/>
      <c r="G12" s="64"/>
      <c r="H12" s="64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62"/>
      <c r="D13" s="62"/>
      <c r="E13" s="62"/>
      <c r="F13" s="62"/>
      <c r="G13" s="62"/>
      <c r="H13" s="62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64"/>
      <c r="D14" s="64"/>
      <c r="E14" s="64"/>
      <c r="F14" s="64"/>
      <c r="G14" s="64"/>
      <c r="H14" s="64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64"/>
      <c r="D16" s="64"/>
      <c r="E16" s="64"/>
      <c r="F16" s="64"/>
      <c r="G16" s="64"/>
      <c r="H16" s="64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62"/>
      <c r="D17" s="62"/>
      <c r="E17" s="62"/>
      <c r="F17" s="62"/>
      <c r="G17" s="62"/>
      <c r="H17" s="62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64"/>
      <c r="D18" s="64"/>
      <c r="E18" s="64"/>
      <c r="F18" s="64"/>
      <c r="G18" s="64"/>
      <c r="H18" s="64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64"/>
      <c r="D20" s="64"/>
      <c r="E20" s="64"/>
      <c r="F20" s="64"/>
      <c r="G20" s="64"/>
      <c r="H20" s="64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64"/>
      <c r="D22" s="64"/>
      <c r="E22" s="64"/>
      <c r="F22" s="64"/>
      <c r="G22" s="64"/>
      <c r="H22" s="64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64"/>
      <c r="D24" s="64"/>
      <c r="E24" s="64"/>
      <c r="F24" s="64"/>
      <c r="G24" s="64"/>
      <c r="H24" s="64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62"/>
      <c r="D25" s="62"/>
      <c r="E25" s="62"/>
      <c r="F25" s="62"/>
      <c r="G25" s="62"/>
      <c r="H25" s="62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64"/>
      <c r="D26" s="64"/>
      <c r="E26" s="64"/>
      <c r="F26" s="64"/>
      <c r="G26" s="64"/>
      <c r="H26" s="64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64"/>
      <c r="D28" s="64"/>
      <c r="E28" s="64"/>
      <c r="F28" s="64"/>
      <c r="G28" s="64"/>
      <c r="H28" s="64"/>
      <c r="I28" s="15"/>
      <c r="J28" s="8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5"/>
      <c r="J29" s="8"/>
      <c r="K29" s="51"/>
      <c r="L29" s="52"/>
    </row>
    <row r="30" spans="1:12" ht="30" customHeight="1">
      <c r="A30" s="18" t="s">
        <v>19</v>
      </c>
      <c r="B30" s="14"/>
      <c r="C30" s="64"/>
      <c r="D30" s="64"/>
      <c r="E30" s="64"/>
      <c r="F30" s="64"/>
      <c r="G30" s="64"/>
      <c r="H30" s="64"/>
      <c r="I30" s="15"/>
      <c r="J30" s="8"/>
      <c r="K30" s="51"/>
      <c r="L30" s="52"/>
    </row>
    <row r="31" spans="1:12" ht="30" customHeight="1">
      <c r="A31" s="18" t="s">
        <v>20</v>
      </c>
      <c r="B31" s="22"/>
      <c r="C31" s="63"/>
      <c r="D31" s="63"/>
      <c r="E31" s="63"/>
      <c r="F31" s="63"/>
      <c r="G31" s="63"/>
      <c r="H31" s="63"/>
      <c r="I31" s="23"/>
      <c r="J31" s="8"/>
      <c r="K31" s="16"/>
      <c r="L31" s="11"/>
    </row>
  </sheetData>
  <mergeCells count="64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B2:B8"/>
    <mergeCell ref="C11:D11"/>
    <mergeCell ref="E11:F11"/>
    <mergeCell ref="G11:H11"/>
    <mergeCell ref="C12:D12"/>
    <mergeCell ref="E12:F12"/>
    <mergeCell ref="G12:H12"/>
  </mergeCells>
  <conditionalFormatting sqref="C3:H3">
    <cfRule type="expression" dxfId="26" priority="8" stopIfTrue="1">
      <formula>DAY(C3)&gt;8</formula>
    </cfRule>
  </conditionalFormatting>
  <conditionalFormatting sqref="C7:I8">
    <cfRule type="expression" dxfId="25" priority="7" stopIfTrue="1">
      <formula>AND(DAY(C7)&gt;=1,DAY(C7)&lt;=15)</formula>
    </cfRule>
  </conditionalFormatting>
  <conditionalFormatting sqref="C3:I8">
    <cfRule type="expression" dxfId="24" priority="9">
      <formula>VLOOKUP(DAY(C3),AssignmentDays,1,FALSE)=DAY(C3)</formula>
    </cfRule>
  </conditionalFormatting>
  <conditionalFormatting sqref="B13:I13 B15:I15 B17:I17 B19:I19 B21:I21 B23:I23 B25:I25 B27:I27 B29:I29 B31:I31">
    <cfRule type="expression" dxfId="23" priority="6">
      <formula>B13&lt;&gt;""</formula>
    </cfRule>
  </conditionalFormatting>
  <conditionalFormatting sqref="B12:I12 B14:I14 B16:I16 B18:I18 B20:I20 B22:I22 B24:I24 B26:I26 B28:I28 B30:I30">
    <cfRule type="expression" dxfId="22" priority="5">
      <formula>B12&lt;&gt;""</formula>
    </cfRule>
  </conditionalFormatting>
  <conditionalFormatting sqref="B13:I13 B15:I15 B17:I17 B19:I19 B21:I21 B23:I23 B25:I25 B27:I27 B29:I29">
    <cfRule type="expression" dxfId="21" priority="4">
      <formula>COLUMN(B11)&gt;2</formula>
    </cfRule>
    <cfRule type="expression" dxfId="20" priority="2">
      <formula>COLUMN(B13)&gt;=2</formula>
    </cfRule>
  </conditionalFormatting>
  <conditionalFormatting sqref="B31:I31">
    <cfRule type="expression" dxfId="19" priority="3">
      <formula>COLUMN(B12)&gt;2</formula>
    </cfRule>
  </conditionalFormatting>
  <conditionalFormatting sqref="B12:I31">
    <cfRule type="expression" dxfId="18" priority="1">
      <formula>COLUMN(B12)&gt;2</formula>
    </cfRule>
  </conditionalFormatting>
  <dataValidations count="13">
    <dataValidation allowBlank="1" showInputMessage="1" showErrorMessage="1" prompt="Automatically updated calendar year. To change the year, update cell B1 on Jan worksheet" sqref="B1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theme="4"/>
    <pageSetUpPr fitToPage="1"/>
  </sheetPr>
  <dimension ref="A1:L31"/>
  <sheetViews>
    <sheetView showGridLines="0" view="pageLayout" zoomScale="84" zoomScalePageLayoutView="84" workbookViewId="0">
      <selection activeCell="G29" sqref="G29:H29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33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5"/>
      <c r="C3" s="4">
        <f>IF(DAY(NovSun1)=1,NovSun1-6,NovSun1+1)</f>
        <v>44865</v>
      </c>
      <c r="D3" s="4">
        <f>IF(DAY(NovSun1)=1,NovSun1-5,NovSun1+2)</f>
        <v>44866</v>
      </c>
      <c r="E3" s="4">
        <f>IF(DAY(NovSun1)=1,NovSun1-4,NovSun1+3)</f>
        <v>44867</v>
      </c>
      <c r="F3" s="4">
        <f>IF(DAY(NovSun1)=1,NovSun1-3,NovSun1+4)</f>
        <v>44868</v>
      </c>
      <c r="G3" s="4">
        <f>IF(DAY(NovSun1)=1,NovSun1-2,NovSun1+5)</f>
        <v>44869</v>
      </c>
      <c r="H3" s="4">
        <f>IF(DAY(NovSun1)=1,NovSun1-1,NovSun1+6)</f>
        <v>44870</v>
      </c>
      <c r="I3" s="4">
        <f>IF(DAY(NovSun1)=1,NovSun1,NovSun1+7)</f>
        <v>44871</v>
      </c>
      <c r="J3" s="34"/>
      <c r="K3" s="51"/>
      <c r="L3" s="52"/>
    </row>
    <row r="4" spans="1:12" ht="30" customHeight="1">
      <c r="A4" s="9"/>
      <c r="B4" s="65"/>
      <c r="C4" s="4">
        <f>IF(DAY(NovSun1)=1,NovSun1+1,NovSun1+8)</f>
        <v>44872</v>
      </c>
      <c r="D4" s="4">
        <f>IF(DAY(NovSun1)=1,NovSun1+2,NovSun1+9)</f>
        <v>44873</v>
      </c>
      <c r="E4" s="4">
        <f>IF(DAY(NovSun1)=1,NovSun1+3,NovSun1+10)</f>
        <v>44874</v>
      </c>
      <c r="F4" s="4">
        <f>IF(DAY(NovSun1)=1,NovSun1+4,NovSun1+11)</f>
        <v>44875</v>
      </c>
      <c r="G4" s="4">
        <f>IF(DAY(NovSun1)=1,NovSun1+5,NovSun1+12)</f>
        <v>44876</v>
      </c>
      <c r="H4" s="4">
        <f>IF(DAY(NovSun1)=1,NovSun1+6,NovSun1+13)</f>
        <v>44877</v>
      </c>
      <c r="I4" s="4">
        <f>IF(DAY(NovSun1)=1,NovSun1+7,NovSun1+14)</f>
        <v>44878</v>
      </c>
      <c r="J4" s="34"/>
      <c r="K4" s="51"/>
      <c r="L4" s="52"/>
    </row>
    <row r="5" spans="1:12" ht="30" customHeight="1">
      <c r="A5" s="9"/>
      <c r="B5" s="65"/>
      <c r="C5" s="4">
        <f>IF(DAY(NovSun1)=1,NovSun1+8,NovSun1+15)</f>
        <v>44879</v>
      </c>
      <c r="D5" s="4">
        <f>IF(DAY(NovSun1)=1,NovSun1+9,NovSun1+16)</f>
        <v>44880</v>
      </c>
      <c r="E5" s="4">
        <f>IF(DAY(NovSun1)=1,NovSun1+10,NovSun1+17)</f>
        <v>44881</v>
      </c>
      <c r="F5" s="4">
        <f>IF(DAY(NovSun1)=1,NovSun1+11,NovSun1+18)</f>
        <v>44882</v>
      </c>
      <c r="G5" s="4">
        <f>IF(DAY(NovSun1)=1,NovSun1+12,NovSun1+19)</f>
        <v>44883</v>
      </c>
      <c r="H5" s="4">
        <f>IF(DAY(NovSun1)=1,NovSun1+13,NovSun1+20)</f>
        <v>44884</v>
      </c>
      <c r="I5" s="4">
        <f>IF(DAY(NovSun1)=1,NovSun1+14,NovSun1+21)</f>
        <v>44885</v>
      </c>
      <c r="J5" s="34"/>
      <c r="K5" s="51"/>
      <c r="L5" s="52"/>
    </row>
    <row r="6" spans="1:12" ht="30" customHeight="1">
      <c r="A6" s="9"/>
      <c r="B6" s="65"/>
      <c r="C6" s="4">
        <f>IF(DAY(NovSun1)=1,NovSun1+15,NovSun1+22)</f>
        <v>44886</v>
      </c>
      <c r="D6" s="4">
        <f>IF(DAY(NovSun1)=1,NovSun1+16,NovSun1+23)</f>
        <v>44887</v>
      </c>
      <c r="E6" s="4">
        <f>IF(DAY(NovSun1)=1,NovSun1+17,NovSun1+24)</f>
        <v>44888</v>
      </c>
      <c r="F6" s="4">
        <f>IF(DAY(NovSun1)=1,NovSun1+18,NovSun1+25)</f>
        <v>44889</v>
      </c>
      <c r="G6" s="4">
        <f>IF(DAY(NovSun1)=1,NovSun1+19,NovSun1+26)</f>
        <v>44890</v>
      </c>
      <c r="H6" s="4">
        <f>IF(DAY(NovSun1)=1,NovSun1+20,NovSun1+27)</f>
        <v>44891</v>
      </c>
      <c r="I6" s="4">
        <f>IF(DAY(NovSun1)=1,NovSun1+21,NovSun1+28)</f>
        <v>44892</v>
      </c>
      <c r="J6" s="34"/>
      <c r="K6" s="51"/>
      <c r="L6" s="52"/>
    </row>
    <row r="7" spans="1:12" ht="30" customHeight="1">
      <c r="A7" s="9"/>
      <c r="B7" s="65"/>
      <c r="C7" s="4">
        <f>IF(DAY(NovSun1)=1,NovSun1+22,NovSun1+29)</f>
        <v>44893</v>
      </c>
      <c r="D7" s="4">
        <f>IF(DAY(NovSun1)=1,NovSun1+23,NovSun1+30)</f>
        <v>44894</v>
      </c>
      <c r="E7" s="4">
        <f>IF(DAY(NovSun1)=1,NovSun1+24,NovSun1+31)</f>
        <v>44895</v>
      </c>
      <c r="F7" s="4">
        <f>IF(DAY(NovSun1)=1,NovSun1+25,NovSun1+32)</f>
        <v>44896</v>
      </c>
      <c r="G7" s="4">
        <f>IF(DAY(NovSun1)=1,NovSun1+26,NovSun1+33)</f>
        <v>44897</v>
      </c>
      <c r="H7" s="4">
        <f>IF(DAY(NovSun1)=1,NovSun1+27,NovSun1+34)</f>
        <v>44898</v>
      </c>
      <c r="I7" s="4">
        <f>IF(DAY(NovSun1)=1,NovSun1+28,NovSun1+35)</f>
        <v>44899</v>
      </c>
      <c r="J7" s="38"/>
      <c r="K7" s="16"/>
      <c r="L7" s="11"/>
    </row>
    <row r="8" spans="1:12" ht="30" customHeight="1">
      <c r="A8" s="9"/>
      <c r="B8" s="66"/>
      <c r="C8" s="4">
        <f>IF(DAY(NovSun1)=1,NovSun1+29,NovSun1+36)</f>
        <v>44900</v>
      </c>
      <c r="D8" s="4">
        <f>IF(DAY(NovSun1)=1,NovSun1+30,NovSun1+37)</f>
        <v>44901</v>
      </c>
      <c r="E8" s="4">
        <f>IF(DAY(NovSun1)=1,NovSun1+31,NovSun1+38)</f>
        <v>44902</v>
      </c>
      <c r="F8" s="4">
        <f>IF(DAY(NovSun1)=1,NovSun1+32,NovSun1+39)</f>
        <v>44903</v>
      </c>
      <c r="G8" s="4">
        <f>IF(DAY(NovSun1)=1,NovSun1+33,NovSun1+40)</f>
        <v>44904</v>
      </c>
      <c r="H8" s="4">
        <f>IF(DAY(NovSun1)=1,NovSun1+34,NovSun1+41)</f>
        <v>44905</v>
      </c>
      <c r="I8" s="4">
        <f>IF(DAY(NovSun1)=1,NovSun1+35,NovSun1+42)</f>
        <v>44906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8" t="s">
        <v>2</v>
      </c>
      <c r="D11" s="69"/>
      <c r="E11" s="68" t="s">
        <v>4</v>
      </c>
      <c r="F11" s="69"/>
      <c r="G11" s="68" t="s">
        <v>5</v>
      </c>
      <c r="H11" s="69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61"/>
      <c r="D12" s="61"/>
      <c r="E12" s="61"/>
      <c r="F12" s="61"/>
      <c r="G12" s="61"/>
      <c r="H12" s="61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62"/>
      <c r="D13" s="62"/>
      <c r="E13" s="62"/>
      <c r="F13" s="62"/>
      <c r="G13" s="62"/>
      <c r="H13" s="62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61"/>
      <c r="D14" s="61"/>
      <c r="E14" s="61"/>
      <c r="F14" s="61"/>
      <c r="G14" s="61"/>
      <c r="H14" s="61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61"/>
      <c r="D16" s="61"/>
      <c r="E16" s="61"/>
      <c r="F16" s="61"/>
      <c r="G16" s="61"/>
      <c r="H16" s="61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62"/>
      <c r="D17" s="62"/>
      <c r="E17" s="62"/>
      <c r="F17" s="62"/>
      <c r="G17" s="62"/>
      <c r="H17" s="62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61"/>
      <c r="D18" s="61"/>
      <c r="E18" s="61"/>
      <c r="F18" s="61"/>
      <c r="G18" s="61"/>
      <c r="H18" s="61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61"/>
      <c r="D20" s="61"/>
      <c r="E20" s="61"/>
      <c r="F20" s="61"/>
      <c r="G20" s="61"/>
      <c r="H20" s="61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61"/>
      <c r="D22" s="61"/>
      <c r="E22" s="61"/>
      <c r="F22" s="61"/>
      <c r="G22" s="61"/>
      <c r="H22" s="61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61"/>
      <c r="D24" s="61"/>
      <c r="E24" s="61"/>
      <c r="F24" s="61"/>
      <c r="G24" s="61"/>
      <c r="H24" s="61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62"/>
      <c r="D25" s="62"/>
      <c r="E25" s="62"/>
      <c r="F25" s="62"/>
      <c r="G25" s="62"/>
      <c r="H25" s="62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61"/>
      <c r="D26" s="61"/>
      <c r="E26" s="61"/>
      <c r="F26" s="61"/>
      <c r="G26" s="61"/>
      <c r="H26" s="61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61"/>
      <c r="D28" s="61"/>
      <c r="E28" s="61"/>
      <c r="F28" s="61"/>
      <c r="G28" s="61"/>
      <c r="H28" s="61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61"/>
      <c r="D30" s="61"/>
      <c r="E30" s="61"/>
      <c r="F30" s="61"/>
      <c r="G30" s="61"/>
      <c r="H30" s="61"/>
      <c r="I30" s="15"/>
      <c r="J30" s="8"/>
      <c r="K30" s="51"/>
      <c r="L30" s="52"/>
    </row>
    <row r="31" spans="1:12" ht="30" customHeight="1">
      <c r="A31" s="18" t="s">
        <v>20</v>
      </c>
      <c r="B31" s="28"/>
      <c r="C31" s="70"/>
      <c r="D31" s="70"/>
      <c r="E31" s="70"/>
      <c r="F31" s="70"/>
      <c r="G31" s="70"/>
      <c r="H31" s="70"/>
      <c r="I31" s="29"/>
      <c r="J31" s="8"/>
      <c r="K31" s="16"/>
      <c r="L31" s="11"/>
    </row>
  </sheetData>
  <mergeCells count="64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B2:B8"/>
    <mergeCell ref="C11:D11"/>
    <mergeCell ref="E11:F11"/>
    <mergeCell ref="G11:H11"/>
    <mergeCell ref="C12:D12"/>
    <mergeCell ref="E12:F12"/>
    <mergeCell ref="G12:H12"/>
  </mergeCells>
  <conditionalFormatting sqref="C3:H3">
    <cfRule type="expression" dxfId="15" priority="6" stopIfTrue="1">
      <formula>DAY(C3)&gt;8</formula>
    </cfRule>
  </conditionalFormatting>
  <conditionalFormatting sqref="C7:I8">
    <cfRule type="expression" dxfId="14" priority="5" stopIfTrue="1">
      <formula>AND(DAY(C7)&gt;=1,DAY(C7)&lt;=15)</formula>
    </cfRule>
  </conditionalFormatting>
  <conditionalFormatting sqref="C3:I8">
    <cfRule type="expression" dxfId="13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12" priority="4">
      <formula>B13&lt;&gt;""</formula>
    </cfRule>
  </conditionalFormatting>
  <conditionalFormatting sqref="B12:I12 B14:I14 B16:I16 B18:I18 B20:I20 B22:I22 B24:I24 B26:I26 B28:I28 B30:I30">
    <cfRule type="expression" dxfId="11" priority="3">
      <formula>B12&lt;&gt;""</formula>
    </cfRule>
  </conditionalFormatting>
  <conditionalFormatting sqref="B13:I13 B15:I15 B17:I17 B19:I19 B21:I21 B23:I23 B25:I25 B27:I27 B29:I29">
    <cfRule type="expression" dxfId="10" priority="2">
      <formula>COLUMN(B13)&gt;=2</formula>
    </cfRule>
  </conditionalFormatting>
  <conditionalFormatting sqref="B12:I31">
    <cfRule type="expression" dxfId="9" priority="1">
      <formula>COLUMN(B12)&gt;2</formula>
    </cfRule>
  </conditionalFormatting>
  <dataValidations disablePrompts="1" xWindow="136" yWindow="382" count="13">
    <dataValidation allowBlank="1" showInputMessage="1" showErrorMessage="1" prompt="Enter class in this row from columns B to I" sqref="B13"/>
    <dataValidation allowBlank="1" showInputMessage="1" showErrorMessage="1" prompt="Enter time in this row  from columns B to I" sqref="B12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Cells C2:I2 contain weekdays" sqref="C2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Automatically updated calendar year. To change the year, update cell B1 on Jan worksheet" sqref="B1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theme="4"/>
    <pageSetUpPr fitToPage="1"/>
  </sheetPr>
  <dimension ref="A1:L31"/>
  <sheetViews>
    <sheetView showGridLines="0" zoomScalePageLayoutView="84" workbookViewId="0">
      <selection activeCell="K10" sqref="K10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34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5"/>
      <c r="C3" s="4">
        <f>IF(DAY(DecSun1)=1,DecSun1-6,DecSun1+1)</f>
        <v>44893</v>
      </c>
      <c r="D3" s="4">
        <f>IF(DAY(DecSun1)=1,DecSun1-5,DecSun1+2)</f>
        <v>44894</v>
      </c>
      <c r="E3" s="4">
        <f>IF(DAY(DecSun1)=1,DecSun1-4,DecSun1+3)</f>
        <v>44895</v>
      </c>
      <c r="F3" s="4">
        <f>IF(DAY(DecSun1)=1,DecSun1-3,DecSun1+4)</f>
        <v>44896</v>
      </c>
      <c r="G3" s="4">
        <f>IF(DAY(DecSun1)=1,DecSun1-2,DecSun1+5)</f>
        <v>44897</v>
      </c>
      <c r="H3" s="4">
        <f>IF(DAY(DecSun1)=1,DecSun1-1,DecSun1+6)</f>
        <v>44898</v>
      </c>
      <c r="I3" s="4">
        <f>IF(DAY(DecSun1)=1,DecSun1,DecSun1+7)</f>
        <v>44899</v>
      </c>
      <c r="J3" s="34"/>
      <c r="K3" s="51"/>
      <c r="L3" s="52"/>
    </row>
    <row r="4" spans="1:12" ht="30" customHeight="1">
      <c r="A4" s="9"/>
      <c r="B4" s="65"/>
      <c r="C4" s="4">
        <f>IF(DAY(DecSun1)=1,DecSun1+1,DecSun1+8)</f>
        <v>44900</v>
      </c>
      <c r="D4" s="4">
        <f>IF(DAY(DecSun1)=1,DecSun1+2,DecSun1+9)</f>
        <v>44901</v>
      </c>
      <c r="E4" s="4">
        <f>IF(DAY(DecSun1)=1,DecSun1+3,DecSun1+10)</f>
        <v>44902</v>
      </c>
      <c r="F4" s="4">
        <f>IF(DAY(DecSun1)=1,DecSun1+4,DecSun1+11)</f>
        <v>44903</v>
      </c>
      <c r="G4" s="4">
        <f>IF(DAY(DecSun1)=1,DecSun1+5,DecSun1+12)</f>
        <v>44904</v>
      </c>
      <c r="H4" s="4">
        <f>IF(DAY(DecSun1)=1,DecSun1+6,DecSun1+13)</f>
        <v>44905</v>
      </c>
      <c r="I4" s="4">
        <f>IF(DAY(DecSun1)=1,DecSun1+7,DecSun1+14)</f>
        <v>44906</v>
      </c>
      <c r="J4" s="34"/>
      <c r="K4" s="51"/>
      <c r="L4" s="52"/>
    </row>
    <row r="5" spans="1:12" ht="30" customHeight="1">
      <c r="A5" s="9"/>
      <c r="B5" s="65"/>
      <c r="C5" s="4">
        <f>IF(DAY(DecSun1)=1,DecSun1+8,DecSun1+15)</f>
        <v>44907</v>
      </c>
      <c r="D5" s="4">
        <f>IF(DAY(DecSun1)=1,DecSun1+9,DecSun1+16)</f>
        <v>44908</v>
      </c>
      <c r="E5" s="4">
        <f>IF(DAY(DecSun1)=1,DecSun1+10,DecSun1+17)</f>
        <v>44909</v>
      </c>
      <c r="F5" s="4">
        <f>IF(DAY(DecSun1)=1,DecSun1+11,DecSun1+18)</f>
        <v>44910</v>
      </c>
      <c r="G5" s="4">
        <f>IF(DAY(DecSun1)=1,DecSun1+12,DecSun1+19)</f>
        <v>44911</v>
      </c>
      <c r="H5" s="4">
        <f>IF(DAY(DecSun1)=1,DecSun1+13,DecSun1+20)</f>
        <v>44912</v>
      </c>
      <c r="I5" s="4">
        <f>IF(DAY(DecSun1)=1,DecSun1+14,DecSun1+21)</f>
        <v>44913</v>
      </c>
      <c r="J5" s="34"/>
      <c r="K5" s="51"/>
      <c r="L5" s="52"/>
    </row>
    <row r="6" spans="1:12" ht="30" customHeight="1">
      <c r="A6" s="9"/>
      <c r="B6" s="65"/>
      <c r="C6" s="4">
        <f>IF(DAY(DecSun1)=1,DecSun1+15,DecSun1+22)</f>
        <v>44914</v>
      </c>
      <c r="D6" s="4">
        <f>IF(DAY(DecSun1)=1,DecSun1+16,DecSun1+23)</f>
        <v>44915</v>
      </c>
      <c r="E6" s="4">
        <f>IF(DAY(DecSun1)=1,DecSun1+17,DecSun1+24)</f>
        <v>44916</v>
      </c>
      <c r="F6" s="4">
        <f>IF(DAY(DecSun1)=1,DecSun1+18,DecSun1+25)</f>
        <v>44917</v>
      </c>
      <c r="G6" s="4">
        <f>IF(DAY(DecSun1)=1,DecSun1+19,DecSun1+26)</f>
        <v>44918</v>
      </c>
      <c r="H6" s="4">
        <f>IF(DAY(DecSun1)=1,DecSun1+20,DecSun1+27)</f>
        <v>44919</v>
      </c>
      <c r="I6" s="4">
        <f>IF(DAY(DecSun1)=1,DecSun1+21,DecSun1+28)</f>
        <v>44920</v>
      </c>
      <c r="J6" s="34"/>
      <c r="K6" s="51"/>
      <c r="L6" s="52"/>
    </row>
    <row r="7" spans="1:12" ht="30" customHeight="1">
      <c r="A7" s="9"/>
      <c r="B7" s="65"/>
      <c r="C7" s="4">
        <f>IF(DAY(DecSun1)=1,DecSun1+22,DecSun1+29)</f>
        <v>44921</v>
      </c>
      <c r="D7" s="4">
        <f>IF(DAY(DecSun1)=1,DecSun1+23,DecSun1+30)</f>
        <v>44922</v>
      </c>
      <c r="E7" s="4">
        <f>IF(DAY(DecSun1)=1,DecSun1+24,DecSun1+31)</f>
        <v>44923</v>
      </c>
      <c r="F7" s="4">
        <f>IF(DAY(DecSun1)=1,DecSun1+25,DecSun1+32)</f>
        <v>44924</v>
      </c>
      <c r="G7" s="4">
        <f>IF(DAY(DecSun1)=1,DecSun1+26,DecSun1+33)</f>
        <v>44925</v>
      </c>
      <c r="H7" s="4">
        <f>IF(DAY(DecSun1)=1,DecSun1+27,DecSun1+34)</f>
        <v>44926</v>
      </c>
      <c r="I7" s="4">
        <f>IF(DAY(DecSun1)=1,DecSun1+28,DecSun1+35)</f>
        <v>44927</v>
      </c>
      <c r="J7" s="35"/>
      <c r="K7" s="16"/>
      <c r="L7" s="11"/>
    </row>
    <row r="8" spans="1:12" ht="30" customHeight="1">
      <c r="A8" s="9"/>
      <c r="B8" s="66"/>
      <c r="C8" s="4">
        <f>IF(DAY(DecSun1)=1,DecSun1+29,DecSun1+36)</f>
        <v>44928</v>
      </c>
      <c r="D8" s="4">
        <f>IF(DAY(DecSun1)=1,DecSun1+30,DecSun1+37)</f>
        <v>44929</v>
      </c>
      <c r="E8" s="4">
        <f>IF(DAY(DecSun1)=1,DecSun1+31,DecSun1+38)</f>
        <v>44930</v>
      </c>
      <c r="F8" s="4">
        <f>IF(DAY(DecSun1)=1,DecSun1+32,DecSun1+39)</f>
        <v>44931</v>
      </c>
      <c r="G8" s="4">
        <f>IF(DAY(DecSun1)=1,DecSun1+33,DecSun1+40)</f>
        <v>44932</v>
      </c>
      <c r="H8" s="4">
        <f>IF(DAY(DecSun1)=1,DecSun1+34,DecSun1+41)</f>
        <v>44933</v>
      </c>
      <c r="I8" s="4">
        <f>IF(DAY(DecSun1)=1,DecSun1+35,DecSun1+42)</f>
        <v>44934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47" t="s">
        <v>1</v>
      </c>
      <c r="C11" s="59" t="s">
        <v>2</v>
      </c>
      <c r="D11" s="60"/>
      <c r="E11" s="59" t="s">
        <v>4</v>
      </c>
      <c r="F11" s="60"/>
      <c r="G11" s="59" t="s">
        <v>5</v>
      </c>
      <c r="H11" s="60"/>
      <c r="I11" s="48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61"/>
      <c r="D12" s="61"/>
      <c r="E12" s="61"/>
      <c r="F12" s="61"/>
      <c r="G12" s="61"/>
      <c r="H12" s="61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62"/>
      <c r="D13" s="62"/>
      <c r="E13" s="62"/>
      <c r="F13" s="62"/>
      <c r="G13" s="62"/>
      <c r="H13" s="62"/>
      <c r="I13" s="25"/>
      <c r="J13" s="35"/>
      <c r="K13" s="16"/>
      <c r="L13" s="11"/>
    </row>
    <row r="14" spans="1:12" ht="30" customHeight="1">
      <c r="A14" s="18" t="s">
        <v>19</v>
      </c>
      <c r="B14" s="14"/>
      <c r="C14" s="61"/>
      <c r="D14" s="61"/>
      <c r="E14" s="61"/>
      <c r="F14" s="61"/>
      <c r="G14" s="61"/>
      <c r="H14" s="61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61"/>
      <c r="D16" s="61"/>
      <c r="E16" s="61"/>
      <c r="F16" s="61"/>
      <c r="G16" s="61"/>
      <c r="H16" s="61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62"/>
      <c r="D17" s="62"/>
      <c r="E17" s="62"/>
      <c r="F17" s="62"/>
      <c r="G17" s="62"/>
      <c r="H17" s="62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61"/>
      <c r="D18" s="61"/>
      <c r="E18" s="61"/>
      <c r="F18" s="61"/>
      <c r="G18" s="61"/>
      <c r="H18" s="61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6"/>
      <c r="J19" s="35"/>
      <c r="K19" s="16"/>
      <c r="L19" s="11"/>
    </row>
    <row r="20" spans="1:12" ht="30" customHeight="1">
      <c r="A20" s="18" t="s">
        <v>19</v>
      </c>
      <c r="B20" s="14"/>
      <c r="C20" s="61"/>
      <c r="D20" s="61"/>
      <c r="E20" s="61"/>
      <c r="F20" s="61"/>
      <c r="G20" s="61"/>
      <c r="H20" s="61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61"/>
      <c r="D22" s="61"/>
      <c r="E22" s="61"/>
      <c r="F22" s="61"/>
      <c r="G22" s="61"/>
      <c r="H22" s="61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61"/>
      <c r="D24" s="61"/>
      <c r="E24" s="61"/>
      <c r="F24" s="61"/>
      <c r="G24" s="61"/>
      <c r="H24" s="61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62"/>
      <c r="D25" s="62"/>
      <c r="E25" s="62"/>
      <c r="F25" s="62"/>
      <c r="G25" s="62"/>
      <c r="H25" s="62"/>
      <c r="I25" s="25"/>
      <c r="J25" s="35"/>
      <c r="K25" s="16"/>
      <c r="L25" s="11"/>
    </row>
    <row r="26" spans="1:12" ht="30" customHeight="1">
      <c r="A26" s="18" t="s">
        <v>19</v>
      </c>
      <c r="B26" s="14"/>
      <c r="C26" s="61"/>
      <c r="D26" s="61"/>
      <c r="E26" s="61"/>
      <c r="F26" s="61"/>
      <c r="G26" s="61"/>
      <c r="H26" s="61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61"/>
      <c r="D28" s="61"/>
      <c r="E28" s="61"/>
      <c r="F28" s="61"/>
      <c r="G28" s="61"/>
      <c r="H28" s="61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61"/>
      <c r="D30" s="61"/>
      <c r="E30" s="61"/>
      <c r="F30" s="61"/>
      <c r="G30" s="61"/>
      <c r="H30" s="61"/>
      <c r="I30" s="15"/>
      <c r="J30" s="34"/>
      <c r="K30" s="51"/>
      <c r="L30" s="52"/>
    </row>
    <row r="31" spans="1:12" ht="30" customHeight="1">
      <c r="A31" s="18" t="s">
        <v>20</v>
      </c>
      <c r="B31" s="22"/>
      <c r="C31" s="63"/>
      <c r="D31" s="63"/>
      <c r="E31" s="63"/>
      <c r="F31" s="63"/>
      <c r="G31" s="63"/>
      <c r="H31" s="63"/>
      <c r="I31" s="23"/>
      <c r="J31" s="12"/>
      <c r="K31" s="16"/>
      <c r="L31" s="11"/>
    </row>
  </sheetData>
  <mergeCells count="64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B2:B8"/>
    <mergeCell ref="C11:D11"/>
    <mergeCell ref="E11:F11"/>
    <mergeCell ref="G11:H11"/>
    <mergeCell ref="C12:D12"/>
    <mergeCell ref="E12:F12"/>
    <mergeCell ref="G12:H12"/>
  </mergeCells>
  <conditionalFormatting sqref="C3:H3">
    <cfRule type="expression" dxfId="8" priority="6" stopIfTrue="1">
      <formula>DAY(C3)&gt;8</formula>
    </cfRule>
  </conditionalFormatting>
  <conditionalFormatting sqref="C7:I8">
    <cfRule type="expression" dxfId="7" priority="5" stopIfTrue="1">
      <formula>AND(DAY(C7)&gt;=1,DAY(C7)&lt;=15)</formula>
    </cfRule>
  </conditionalFormatting>
  <conditionalFormatting sqref="C3:I8">
    <cfRule type="expression" dxfId="6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5" priority="4">
      <formula>B13&lt;&gt;""</formula>
    </cfRule>
  </conditionalFormatting>
  <conditionalFormatting sqref="B12:I12 B14:I14 B16:I16 B18:I18 B20:I20 B22:I22 B24:I24 B26:I26 B28:I28 B30:I30">
    <cfRule type="expression" dxfId="4" priority="3">
      <formula>B12&lt;&gt;""</formula>
    </cfRule>
  </conditionalFormatting>
  <conditionalFormatting sqref="B13:I13 B15:I15 B17:I17 B19:I19 B21:I21 B23:I23 B25:I25 B27:I27 B29:I29">
    <cfRule type="expression" dxfId="3" priority="2">
      <formula>COLUMN(B13)&gt;=2</formula>
    </cfRule>
  </conditionalFormatting>
  <conditionalFormatting sqref="B12:I31">
    <cfRule type="expression" dxfId="2" priority="1">
      <formula>COLUMN(B12)&gt;2</formula>
    </cfRule>
  </conditionalFormatting>
  <dataValidations xWindow="282" yWindow="695" count="13">
    <dataValidation allowBlank="1" showInputMessage="1" showErrorMessage="1" prompt="Automatically updated calendar year. To change the year, update cell B1 on Jan worksheet" sqref="B1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7" orientation="landscape" r:id="rId1"/>
  <headerFooter>
    <oddFooter>&amp;RTemplate © www.calendarlabs.com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4"/>
    <pageSetUpPr fitToPage="1"/>
  </sheetPr>
  <dimension ref="A1:L31"/>
  <sheetViews>
    <sheetView showGridLines="0" zoomScale="90" zoomScaleNormal="90" zoomScalePageLayoutView="84" workbookViewId="0">
      <selection activeCell="B2" sqref="B2:B8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" customWidth="1"/>
    <col min="11" max="11" width="10.625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25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5"/>
      <c r="C3" s="4">
        <f>IF(DAY(FebSun1)=1,FebSun1-6,FebSun1+1)</f>
        <v>44592</v>
      </c>
      <c r="D3" s="4">
        <f>IF(DAY(FebSun1)=1,FebSun1-5,FebSun1+2)</f>
        <v>44593</v>
      </c>
      <c r="E3" s="4">
        <f>IF(DAY(FebSun1)=1,FebSun1-4,FebSun1+3)</f>
        <v>44594</v>
      </c>
      <c r="F3" s="4">
        <f>IF(DAY(FebSun1)=1,FebSun1-3,FebSun1+4)</f>
        <v>44595</v>
      </c>
      <c r="G3" s="4">
        <f>IF(DAY(FebSun1)=1,FebSun1-2,FebSun1+5)</f>
        <v>44596</v>
      </c>
      <c r="H3" s="4">
        <f>IF(DAY(FebSun1)=1,FebSun1-1,FebSun1+6)</f>
        <v>44597</v>
      </c>
      <c r="I3" s="4">
        <f>IF(DAY(FebSun1)=1,FebSun1,FebSun1+7)</f>
        <v>44598</v>
      </c>
      <c r="J3" s="34"/>
      <c r="K3" s="51"/>
      <c r="L3" s="52"/>
    </row>
    <row r="4" spans="1:12" ht="30" customHeight="1">
      <c r="A4" s="9"/>
      <c r="B4" s="65"/>
      <c r="C4" s="4">
        <f>IF(DAY(FebSun1)=1,FebSun1+1,FebSun1+8)</f>
        <v>44599</v>
      </c>
      <c r="D4" s="4">
        <f>IF(DAY(FebSun1)=1,FebSun1+2,FebSun1+9)</f>
        <v>44600</v>
      </c>
      <c r="E4" s="4">
        <f>IF(DAY(FebSun1)=1,FebSun1+3,FebSun1+10)</f>
        <v>44601</v>
      </c>
      <c r="F4" s="4">
        <f>IF(DAY(FebSun1)=1,FebSun1+4,FebSun1+11)</f>
        <v>44602</v>
      </c>
      <c r="G4" s="4">
        <f>IF(DAY(FebSun1)=1,FebSun1+5,FebSun1+12)</f>
        <v>44603</v>
      </c>
      <c r="H4" s="4">
        <f>IF(DAY(FebSun1)=1,FebSun1+6,FebSun1+13)</f>
        <v>44604</v>
      </c>
      <c r="I4" s="4">
        <f>IF(DAY(FebSun1)=1,FebSun1+7,FebSun1+14)</f>
        <v>44605</v>
      </c>
      <c r="J4" s="34"/>
      <c r="K4" s="51"/>
      <c r="L4" s="52"/>
    </row>
    <row r="5" spans="1:12" ht="30" customHeight="1">
      <c r="A5" s="9"/>
      <c r="B5" s="65"/>
      <c r="C5" s="4">
        <f>IF(DAY(FebSun1)=1,FebSun1+8,FebSun1+15)</f>
        <v>44606</v>
      </c>
      <c r="D5" s="4">
        <f>IF(DAY(FebSun1)=1,FebSun1+9,FebSun1+16)</f>
        <v>44607</v>
      </c>
      <c r="E5" s="4">
        <f>IF(DAY(FebSun1)=1,FebSun1+10,FebSun1+17)</f>
        <v>44608</v>
      </c>
      <c r="F5" s="4">
        <f>IF(DAY(FebSun1)=1,FebSun1+11,FebSun1+18)</f>
        <v>44609</v>
      </c>
      <c r="G5" s="4">
        <f>IF(DAY(FebSun1)=1,FebSun1+12,FebSun1+19)</f>
        <v>44610</v>
      </c>
      <c r="H5" s="4">
        <f>IF(DAY(FebSun1)=1,FebSun1+13,FebSun1+20)</f>
        <v>44611</v>
      </c>
      <c r="I5" s="4">
        <f>IF(DAY(FebSun1)=1,FebSun1+14,FebSun1+21)</f>
        <v>44612</v>
      </c>
      <c r="J5" s="34"/>
      <c r="K5" s="51"/>
      <c r="L5" s="52"/>
    </row>
    <row r="6" spans="1:12" ht="30" customHeight="1">
      <c r="A6" s="9"/>
      <c r="B6" s="65"/>
      <c r="C6" s="4">
        <f>IF(DAY(FebSun1)=1,FebSun1+15,FebSun1+22)</f>
        <v>44613</v>
      </c>
      <c r="D6" s="4">
        <f>IF(DAY(FebSun1)=1,FebSun1+16,FebSun1+23)</f>
        <v>44614</v>
      </c>
      <c r="E6" s="4">
        <f>IF(DAY(FebSun1)=1,FebSun1+17,FebSun1+24)</f>
        <v>44615</v>
      </c>
      <c r="F6" s="4">
        <f>IF(DAY(FebSun1)=1,FebSun1+18,FebSun1+25)</f>
        <v>44616</v>
      </c>
      <c r="G6" s="4">
        <f>IF(DAY(FebSun1)=1,FebSun1+19,FebSun1+26)</f>
        <v>44617</v>
      </c>
      <c r="H6" s="4">
        <f>IF(DAY(FebSun1)=1,FebSun1+20,FebSun1+27)</f>
        <v>44618</v>
      </c>
      <c r="I6" s="4">
        <f>IF(DAY(FebSun1)=1,FebSun1+21,FebSun1+28)</f>
        <v>44619</v>
      </c>
      <c r="J6" s="34"/>
      <c r="K6" s="51"/>
      <c r="L6" s="52"/>
    </row>
    <row r="7" spans="1:12" ht="30" customHeight="1">
      <c r="A7" s="9"/>
      <c r="B7" s="65"/>
      <c r="C7" s="4">
        <f>IF(DAY(FebSun1)=1,FebSun1+22,FebSun1+29)</f>
        <v>44620</v>
      </c>
      <c r="D7" s="4">
        <f>IF(DAY(FebSun1)=1,FebSun1+23,FebSun1+30)</f>
        <v>44621</v>
      </c>
      <c r="E7" s="4">
        <f>IF(DAY(FebSun1)=1,FebSun1+24,FebSun1+31)</f>
        <v>44622</v>
      </c>
      <c r="F7" s="4">
        <f>IF(DAY(FebSun1)=1,FebSun1+25,FebSun1+32)</f>
        <v>44623</v>
      </c>
      <c r="G7" s="4">
        <f>IF(DAY(FebSun1)=1,FebSun1+26,FebSun1+33)</f>
        <v>44624</v>
      </c>
      <c r="H7" s="4">
        <f>IF(DAY(FebSun1)=1,FebSun1+27,FebSun1+34)</f>
        <v>44625</v>
      </c>
      <c r="I7" s="4">
        <f>IF(DAY(FebSun1)=1,FebSun1+28,FebSun1+35)</f>
        <v>44626</v>
      </c>
      <c r="J7" s="35"/>
      <c r="K7" s="16"/>
      <c r="L7" s="11"/>
    </row>
    <row r="8" spans="1:12" ht="30" customHeight="1">
      <c r="A8" s="9"/>
      <c r="B8" s="66"/>
      <c r="C8" s="4">
        <f>IF(DAY(FebSun1)=1,FebSun1+29,FebSun1+36)</f>
        <v>44627</v>
      </c>
      <c r="D8" s="4">
        <f>IF(DAY(FebSun1)=1,FebSun1+30,FebSun1+37)</f>
        <v>44628</v>
      </c>
      <c r="E8" s="4">
        <f>IF(DAY(FebSun1)=1,FebSun1+31,FebSun1+38)</f>
        <v>44629</v>
      </c>
      <c r="F8" s="4">
        <f>IF(DAY(FebSun1)=1,FebSun1+32,FebSun1+39)</f>
        <v>44630</v>
      </c>
      <c r="G8" s="4">
        <f>IF(DAY(FebSun1)=1,FebSun1+33,FebSun1+40)</f>
        <v>44631</v>
      </c>
      <c r="H8" s="4">
        <f>IF(DAY(FebSun1)=1,FebSun1+34,FebSun1+41)</f>
        <v>44632</v>
      </c>
      <c r="I8" s="4">
        <f>IF(DAY(FebSun1)=1,FebSun1+35,FebSun1+42)</f>
        <v>44633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47" t="s">
        <v>1</v>
      </c>
      <c r="C11" s="59" t="s">
        <v>2</v>
      </c>
      <c r="D11" s="60"/>
      <c r="E11" s="59" t="s">
        <v>4</v>
      </c>
      <c r="F11" s="60"/>
      <c r="G11" s="59" t="s">
        <v>5</v>
      </c>
      <c r="H11" s="60"/>
      <c r="I11" s="48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61"/>
      <c r="D12" s="61"/>
      <c r="E12" s="61"/>
      <c r="F12" s="61"/>
      <c r="G12" s="61"/>
      <c r="H12" s="61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62"/>
      <c r="D13" s="62"/>
      <c r="E13" s="62"/>
      <c r="F13" s="62"/>
      <c r="G13" s="62"/>
      <c r="H13" s="62"/>
      <c r="I13" s="25"/>
      <c r="J13" s="35"/>
      <c r="K13" s="16"/>
      <c r="L13" s="11"/>
    </row>
    <row r="14" spans="1:12" ht="30" customHeight="1">
      <c r="A14" s="18" t="s">
        <v>19</v>
      </c>
      <c r="B14" s="14"/>
      <c r="C14" s="64"/>
      <c r="D14" s="64"/>
      <c r="E14" s="64"/>
      <c r="F14" s="64"/>
      <c r="G14" s="64"/>
      <c r="H14" s="64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64"/>
      <c r="D16" s="64"/>
      <c r="E16" s="64"/>
      <c r="F16" s="64"/>
      <c r="G16" s="64"/>
      <c r="H16" s="64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62"/>
      <c r="D17" s="62"/>
      <c r="E17" s="62"/>
      <c r="F17" s="62"/>
      <c r="G17" s="62"/>
      <c r="H17" s="62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64"/>
      <c r="D18" s="64"/>
      <c r="E18" s="64"/>
      <c r="F18" s="64"/>
      <c r="G18" s="64"/>
      <c r="H18" s="64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6"/>
      <c r="J19" s="35"/>
      <c r="K19" s="16"/>
      <c r="L19" s="11"/>
    </row>
    <row r="20" spans="1:12" ht="30" customHeight="1">
      <c r="A20" s="18" t="s">
        <v>19</v>
      </c>
      <c r="B20" s="14"/>
      <c r="C20" s="64"/>
      <c r="D20" s="64"/>
      <c r="E20" s="64"/>
      <c r="F20" s="64"/>
      <c r="G20" s="64"/>
      <c r="H20" s="64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64"/>
      <c r="D22" s="64"/>
      <c r="E22" s="64"/>
      <c r="F22" s="64"/>
      <c r="G22" s="64"/>
      <c r="H22" s="64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64"/>
      <c r="D24" s="64"/>
      <c r="E24" s="64"/>
      <c r="F24" s="64"/>
      <c r="G24" s="64"/>
      <c r="H24" s="64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62"/>
      <c r="D25" s="62"/>
      <c r="E25" s="62"/>
      <c r="F25" s="62"/>
      <c r="G25" s="62"/>
      <c r="H25" s="62"/>
      <c r="I25" s="25"/>
      <c r="J25" s="35"/>
      <c r="K25" s="16"/>
      <c r="L25" s="11"/>
    </row>
    <row r="26" spans="1:12" ht="30" customHeight="1">
      <c r="A26" s="18" t="s">
        <v>19</v>
      </c>
      <c r="B26" s="14"/>
      <c r="C26" s="64"/>
      <c r="D26" s="64"/>
      <c r="E26" s="64"/>
      <c r="F26" s="64"/>
      <c r="G26" s="64"/>
      <c r="H26" s="64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64"/>
      <c r="D28" s="64"/>
      <c r="E28" s="64"/>
      <c r="F28" s="64"/>
      <c r="G28" s="64"/>
      <c r="H28" s="64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5"/>
      <c r="J29" s="8"/>
      <c r="K29" s="51"/>
      <c r="L29" s="52"/>
    </row>
    <row r="30" spans="1:12" ht="30" customHeight="1">
      <c r="A30" s="18" t="s">
        <v>19</v>
      </c>
      <c r="B30" s="14"/>
      <c r="C30" s="64"/>
      <c r="D30" s="64"/>
      <c r="E30" s="64"/>
      <c r="F30" s="64"/>
      <c r="G30" s="64"/>
      <c r="H30" s="64"/>
      <c r="I30" s="15"/>
      <c r="J30" s="8"/>
      <c r="K30" s="51"/>
      <c r="L30" s="52"/>
    </row>
    <row r="31" spans="1:12" ht="30" customHeight="1">
      <c r="A31" s="18" t="s">
        <v>20</v>
      </c>
      <c r="B31" s="27"/>
      <c r="C31" s="67"/>
      <c r="D31" s="67"/>
      <c r="E31" s="67"/>
      <c r="F31" s="67"/>
      <c r="G31" s="67"/>
      <c r="H31" s="67"/>
      <c r="I31" s="23"/>
      <c r="J31" s="8"/>
      <c r="K31" s="16"/>
      <c r="L31" s="11"/>
    </row>
  </sheetData>
  <mergeCells count="64"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6:D16"/>
    <mergeCell ref="E16:F16"/>
    <mergeCell ref="G16:H16"/>
    <mergeCell ref="C14:D14"/>
    <mergeCell ref="E14:F14"/>
    <mergeCell ref="G14:H14"/>
    <mergeCell ref="C15:D15"/>
    <mergeCell ref="E15:F15"/>
    <mergeCell ref="G15:H15"/>
    <mergeCell ref="C17:D17"/>
    <mergeCell ref="E17:F17"/>
    <mergeCell ref="G17:H17"/>
    <mergeCell ref="C18:D18"/>
    <mergeCell ref="E18:F18"/>
    <mergeCell ref="G18:H18"/>
    <mergeCell ref="C21:D21"/>
    <mergeCell ref="E21:F21"/>
    <mergeCell ref="G21:H21"/>
    <mergeCell ref="C19:D19"/>
    <mergeCell ref="E19:F19"/>
    <mergeCell ref="G19:H19"/>
    <mergeCell ref="C20:D20"/>
    <mergeCell ref="E20:F20"/>
    <mergeCell ref="G20:H20"/>
    <mergeCell ref="C22:D22"/>
    <mergeCell ref="E22:F22"/>
    <mergeCell ref="G22:H22"/>
    <mergeCell ref="C23:D23"/>
    <mergeCell ref="E23:F23"/>
    <mergeCell ref="G23:H23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B2:B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8:D28"/>
    <mergeCell ref="E28:F28"/>
    <mergeCell ref="G28:H28"/>
    <mergeCell ref="C26:D26"/>
    <mergeCell ref="E26:F26"/>
    <mergeCell ref="G26:H26"/>
  </mergeCells>
  <conditionalFormatting sqref="C3:H3">
    <cfRule type="expression" dxfId="103" priority="9" stopIfTrue="1">
      <formula>DAY(C3)&gt;8</formula>
    </cfRule>
  </conditionalFormatting>
  <conditionalFormatting sqref="C7:I8">
    <cfRule type="expression" dxfId="102" priority="8" stopIfTrue="1">
      <formula>AND(DAY(C7)&gt;=1,DAY(C7)&lt;=15)</formula>
    </cfRule>
  </conditionalFormatting>
  <conditionalFormatting sqref="C3:I8">
    <cfRule type="expression" dxfId="101" priority="10">
      <formula>VLOOKUP(DAY(C3),AssignmentDays,1,FALSE)=DAY(C3)</formula>
    </cfRule>
  </conditionalFormatting>
  <conditionalFormatting sqref="B13:I13 B15:I15 B17:I17 B19:I19 B21:I21 B23:I23 B25:I25 B27:I27 B29:I29 B31:I31">
    <cfRule type="expression" dxfId="100" priority="7">
      <formula>B13&lt;&gt;""</formula>
    </cfRule>
  </conditionalFormatting>
  <conditionalFormatting sqref="B12:I12 B14:I14 B16:I16 B18:I18 B20:I20 B22:I22 B24:I24 B26:I26 B28:I28 B30:I30">
    <cfRule type="expression" dxfId="99" priority="6">
      <formula>B12&lt;&gt;""</formula>
    </cfRule>
  </conditionalFormatting>
  <conditionalFormatting sqref="B13:I13 B15:I15 B17:I17 B19:I19 B21:I21 B23:I23 B25:I25 B27:I27 B29:I29">
    <cfRule type="expression" dxfId="98" priority="4">
      <formula>COLUMN(B12)&gt;=2</formula>
    </cfRule>
  </conditionalFormatting>
  <conditionalFormatting sqref="B12:I31">
    <cfRule type="expression" dxfId="97" priority="1">
      <formula>COLUMN(B12)&gt;2</formula>
    </cfRule>
  </conditionalFormatting>
  <dataValidations xWindow="95" yWindow="532" count="13">
    <dataValidation allowBlank="1" showInputMessage="1" showErrorMessage="1" prompt="Automatically updated calendar year. To change the year, update cell B1 on Jan worksheet" sqref="B1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7" orientation="landscape" r:id="rId1"/>
  <headerFooter>
    <oddFooter>&amp;RTemplate © www.calendarlabs.com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4"/>
    <pageSetUpPr fitToPage="1"/>
  </sheetPr>
  <dimension ref="A1:L31"/>
  <sheetViews>
    <sheetView showGridLines="0" showRuler="0" view="pageLayout" zoomScale="90" zoomScalePageLayoutView="90" workbookViewId="0">
      <selection activeCell="D3" sqref="D3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26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5"/>
      <c r="C3" s="4">
        <f>IF(DAY(MarSun1)=1,MarSun1-6,MarSun1+1)</f>
        <v>44620</v>
      </c>
      <c r="D3" s="4">
        <f>IF(DAY(MarSun1)=1,MarSun1-5,MarSun1+2)</f>
        <v>44621</v>
      </c>
      <c r="E3" s="4">
        <f>IF(DAY(MarSun1)=1,MarSun1-4,MarSun1+3)</f>
        <v>44622</v>
      </c>
      <c r="F3" s="4">
        <f>IF(DAY(MarSun1)=1,MarSun1-3,MarSun1+4)</f>
        <v>44623</v>
      </c>
      <c r="G3" s="4">
        <f>IF(DAY(MarSun1)=1,MarSun1-2,MarSun1+5)</f>
        <v>44624</v>
      </c>
      <c r="H3" s="4">
        <f>IF(DAY(MarSun1)=1,MarSun1-1,MarSun1+6)</f>
        <v>44625</v>
      </c>
      <c r="I3" s="4">
        <f>IF(DAY(MarSun1)=1,MarSun1,MarSun1+7)</f>
        <v>44626</v>
      </c>
      <c r="J3" s="34"/>
      <c r="K3" s="51"/>
      <c r="L3" s="52"/>
    </row>
    <row r="4" spans="1:12" ht="30" customHeight="1">
      <c r="A4" s="9"/>
      <c r="B4" s="65"/>
      <c r="C4" s="4">
        <f>IF(DAY(MarSun1)=1,MarSun1+1,MarSun1+8)</f>
        <v>44627</v>
      </c>
      <c r="D4" s="4">
        <f>IF(DAY(MarSun1)=1,MarSun1+2,MarSun1+9)</f>
        <v>44628</v>
      </c>
      <c r="E4" s="4">
        <f>IF(DAY(MarSun1)=1,MarSun1+3,MarSun1+10)</f>
        <v>44629</v>
      </c>
      <c r="F4" s="4">
        <f>IF(DAY(MarSun1)=1,MarSun1+4,MarSun1+11)</f>
        <v>44630</v>
      </c>
      <c r="G4" s="4">
        <f>IF(DAY(MarSun1)=1,MarSun1+5,MarSun1+12)</f>
        <v>44631</v>
      </c>
      <c r="H4" s="4">
        <f>IF(DAY(MarSun1)=1,MarSun1+6,MarSun1+13)</f>
        <v>44632</v>
      </c>
      <c r="I4" s="4">
        <f>IF(DAY(MarSun1)=1,MarSun1+7,MarSun1+14)</f>
        <v>44633</v>
      </c>
      <c r="J4" s="34"/>
      <c r="K4" s="51"/>
      <c r="L4" s="52"/>
    </row>
    <row r="5" spans="1:12" ht="30" customHeight="1">
      <c r="A5" s="9"/>
      <c r="B5" s="65"/>
      <c r="C5" s="4">
        <f>IF(DAY(MarSun1)=1,MarSun1+8,MarSun1+15)</f>
        <v>44634</v>
      </c>
      <c r="D5" s="4">
        <f>IF(DAY(MarSun1)=1,MarSun1+9,MarSun1+16)</f>
        <v>44635</v>
      </c>
      <c r="E5" s="4">
        <f>IF(DAY(MarSun1)=1,MarSun1+10,MarSun1+17)</f>
        <v>44636</v>
      </c>
      <c r="F5" s="4">
        <f>IF(DAY(MarSun1)=1,MarSun1+11,MarSun1+18)</f>
        <v>44637</v>
      </c>
      <c r="G5" s="4">
        <f>IF(DAY(MarSun1)=1,MarSun1+12,MarSun1+19)</f>
        <v>44638</v>
      </c>
      <c r="H5" s="4">
        <f>IF(DAY(MarSun1)=1,MarSun1+13,MarSun1+20)</f>
        <v>44639</v>
      </c>
      <c r="I5" s="4">
        <f>IF(DAY(MarSun1)=1,MarSun1+14,MarSun1+21)</f>
        <v>44640</v>
      </c>
      <c r="J5" s="34"/>
      <c r="K5" s="51"/>
      <c r="L5" s="52"/>
    </row>
    <row r="6" spans="1:12" ht="30" customHeight="1">
      <c r="A6" s="9"/>
      <c r="B6" s="65"/>
      <c r="C6" s="4">
        <f>IF(DAY(MarSun1)=1,MarSun1+15,MarSun1+22)</f>
        <v>44641</v>
      </c>
      <c r="D6" s="4">
        <f>IF(DAY(MarSun1)=1,MarSun1+16,MarSun1+23)</f>
        <v>44642</v>
      </c>
      <c r="E6" s="4">
        <f>IF(DAY(MarSun1)=1,MarSun1+17,MarSun1+24)</f>
        <v>44643</v>
      </c>
      <c r="F6" s="4">
        <f>IF(DAY(MarSun1)=1,MarSun1+18,MarSun1+25)</f>
        <v>44644</v>
      </c>
      <c r="G6" s="4">
        <f>IF(DAY(MarSun1)=1,MarSun1+19,MarSun1+26)</f>
        <v>44645</v>
      </c>
      <c r="H6" s="4">
        <f>IF(DAY(MarSun1)=1,MarSun1+20,MarSun1+27)</f>
        <v>44646</v>
      </c>
      <c r="I6" s="4">
        <f>IF(DAY(MarSun1)=1,MarSun1+21,MarSun1+28)</f>
        <v>44647</v>
      </c>
      <c r="J6" s="34"/>
      <c r="K6" s="51"/>
      <c r="L6" s="52"/>
    </row>
    <row r="7" spans="1:12" ht="30" customHeight="1">
      <c r="A7" s="9"/>
      <c r="B7" s="65"/>
      <c r="C7" s="4">
        <f>IF(DAY(MarSun1)=1,MarSun1+22,MarSun1+29)</f>
        <v>44648</v>
      </c>
      <c r="D7" s="4">
        <f>IF(DAY(MarSun1)=1,MarSun1+23,MarSun1+30)</f>
        <v>44649</v>
      </c>
      <c r="E7" s="4">
        <f>IF(DAY(MarSun1)=1,MarSun1+24,MarSun1+31)</f>
        <v>44650</v>
      </c>
      <c r="F7" s="4">
        <f>IF(DAY(MarSun1)=1,MarSun1+25,MarSun1+32)</f>
        <v>44651</v>
      </c>
      <c r="G7" s="4">
        <f>IF(DAY(MarSun1)=1,MarSun1+26,MarSun1+33)</f>
        <v>44652</v>
      </c>
      <c r="H7" s="4">
        <f>IF(DAY(MarSun1)=1,MarSun1+27,MarSun1+34)</f>
        <v>44653</v>
      </c>
      <c r="I7" s="4">
        <f>IF(DAY(MarSun1)=1,MarSun1+28,MarSun1+35)</f>
        <v>44654</v>
      </c>
      <c r="J7" s="38"/>
      <c r="K7" s="16"/>
      <c r="L7" s="11"/>
    </row>
    <row r="8" spans="1:12" ht="30" customHeight="1">
      <c r="A8" s="9"/>
      <c r="B8" s="66"/>
      <c r="C8" s="4">
        <f>IF(DAY(MarSun1)=1,MarSun1+29,MarSun1+36)</f>
        <v>44655</v>
      </c>
      <c r="D8" s="4">
        <f>IF(DAY(MarSun1)=1,MarSun1+30,MarSun1+37)</f>
        <v>44656</v>
      </c>
      <c r="E8" s="4">
        <f>IF(DAY(MarSun1)=1,MarSun1+31,MarSun1+38)</f>
        <v>44657</v>
      </c>
      <c r="F8" s="4">
        <f>IF(DAY(MarSun1)=1,MarSun1+32,MarSun1+39)</f>
        <v>44658</v>
      </c>
      <c r="G8" s="4">
        <f>IF(DAY(MarSun1)=1,MarSun1+33,MarSun1+40)</f>
        <v>44659</v>
      </c>
      <c r="H8" s="4">
        <f>IF(DAY(MarSun1)=1,MarSun1+34,MarSun1+41)</f>
        <v>44660</v>
      </c>
      <c r="I8" s="4">
        <f>IF(DAY(MarSun1)=1,MarSun1+35,MarSun1+42)</f>
        <v>44661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47" t="s">
        <v>1</v>
      </c>
      <c r="C11" s="59" t="s">
        <v>2</v>
      </c>
      <c r="D11" s="60"/>
      <c r="E11" s="59" t="s">
        <v>4</v>
      </c>
      <c r="F11" s="60"/>
      <c r="G11" s="59" t="s">
        <v>5</v>
      </c>
      <c r="H11" s="60"/>
      <c r="I11" s="48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61"/>
      <c r="D12" s="61"/>
      <c r="E12" s="61"/>
      <c r="F12" s="61"/>
      <c r="G12" s="61"/>
      <c r="H12" s="61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62"/>
      <c r="D13" s="62"/>
      <c r="E13" s="62"/>
      <c r="F13" s="62"/>
      <c r="G13" s="62"/>
      <c r="H13" s="62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61"/>
      <c r="D14" s="61"/>
      <c r="E14" s="61"/>
      <c r="F14" s="61"/>
      <c r="G14" s="61"/>
      <c r="H14" s="61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61"/>
      <c r="D16" s="61"/>
      <c r="E16" s="61"/>
      <c r="F16" s="61"/>
      <c r="G16" s="61"/>
      <c r="H16" s="61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62"/>
      <c r="D17" s="62"/>
      <c r="E17" s="62"/>
      <c r="F17" s="62"/>
      <c r="G17" s="62"/>
      <c r="H17" s="62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61"/>
      <c r="D18" s="61"/>
      <c r="E18" s="61"/>
      <c r="F18" s="61"/>
      <c r="G18" s="61"/>
      <c r="H18" s="61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61"/>
      <c r="D20" s="61"/>
      <c r="E20" s="61"/>
      <c r="F20" s="61"/>
      <c r="G20" s="61"/>
      <c r="H20" s="61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61"/>
      <c r="D22" s="61"/>
      <c r="E22" s="61"/>
      <c r="F22" s="61"/>
      <c r="G22" s="61"/>
      <c r="H22" s="61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61"/>
      <c r="D24" s="61"/>
      <c r="E24" s="61"/>
      <c r="F24" s="61"/>
      <c r="G24" s="61"/>
      <c r="H24" s="61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62"/>
      <c r="D25" s="62"/>
      <c r="E25" s="62"/>
      <c r="F25" s="62"/>
      <c r="G25" s="62"/>
      <c r="H25" s="62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61"/>
      <c r="D26" s="61"/>
      <c r="E26" s="61"/>
      <c r="F26" s="61"/>
      <c r="G26" s="61"/>
      <c r="H26" s="61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61"/>
      <c r="D28" s="61"/>
      <c r="E28" s="61"/>
      <c r="F28" s="61"/>
      <c r="G28" s="61"/>
      <c r="H28" s="61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61"/>
      <c r="D30" s="61"/>
      <c r="E30" s="61"/>
      <c r="F30" s="61"/>
      <c r="G30" s="61"/>
      <c r="H30" s="61"/>
      <c r="I30" s="15"/>
      <c r="J30" s="34"/>
      <c r="K30" s="51"/>
      <c r="L30" s="52"/>
    </row>
    <row r="31" spans="1:12" ht="30" customHeight="1">
      <c r="A31" s="18" t="s">
        <v>20</v>
      </c>
      <c r="B31" s="22"/>
      <c r="C31" s="63"/>
      <c r="D31" s="63"/>
      <c r="E31" s="63"/>
      <c r="F31" s="63"/>
      <c r="G31" s="63"/>
      <c r="H31" s="63"/>
      <c r="I31" s="23"/>
      <c r="J31" s="8"/>
      <c r="K31" s="16"/>
      <c r="L31" s="11"/>
    </row>
  </sheetData>
  <mergeCells count="64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B2:B8"/>
    <mergeCell ref="C11:D11"/>
    <mergeCell ref="E11:F11"/>
    <mergeCell ref="G11:H11"/>
    <mergeCell ref="C12:D12"/>
    <mergeCell ref="E12:F12"/>
    <mergeCell ref="G12:H12"/>
  </mergeCells>
  <conditionalFormatting sqref="C3:H3">
    <cfRule type="expression" dxfId="93" priority="6" stopIfTrue="1">
      <formula>DAY(C3)&gt;8</formula>
    </cfRule>
  </conditionalFormatting>
  <conditionalFormatting sqref="C7:I8">
    <cfRule type="expression" dxfId="92" priority="5" stopIfTrue="1">
      <formula>AND(DAY(C7)&gt;=1,DAY(C7)&lt;=15)</formula>
    </cfRule>
  </conditionalFormatting>
  <conditionalFormatting sqref="C3:I8">
    <cfRule type="expression" dxfId="91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90" priority="4">
      <formula>B13&lt;&gt;""</formula>
    </cfRule>
  </conditionalFormatting>
  <conditionalFormatting sqref="B12:I12 B14:I14 B16:I16 B18:I18 B20:I20 B22:I22 B24:I24 B26:I26 B28:I28 B30:I30">
    <cfRule type="expression" dxfId="89" priority="3">
      <formula>B12&lt;&gt;""</formula>
    </cfRule>
  </conditionalFormatting>
  <conditionalFormatting sqref="B13:I13 B15:I15 B17:I17 B19:I19 B21:I21 B23:I23 B25:I25 B27:I27 B29:I29">
    <cfRule type="expression" dxfId="88" priority="2">
      <formula>COLUMN(B12)&gt;=2</formula>
    </cfRule>
  </conditionalFormatting>
  <conditionalFormatting sqref="B12:I31">
    <cfRule type="expression" dxfId="87" priority="1">
      <formula>COLUMN(B12)&gt;2</formula>
    </cfRule>
  </conditionalFormatting>
  <dataValidations count="13">
    <dataValidation allowBlank="1" showInputMessage="1" showErrorMessage="1" prompt="Enter class in this row from columns B to I" sqref="B13"/>
    <dataValidation allowBlank="1" showInputMessage="1" showErrorMessage="1" prompt="Enter time in this row  from columns B to I" sqref="B12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Cells C2:I2 contain weekdays" sqref="C2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  <dataValidation allowBlank="1" showInputMessage="1" showErrorMessage="1" prompt="Enter year in this cell" sqref="B1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4"/>
    <pageSetUpPr fitToPage="1"/>
  </sheetPr>
  <dimension ref="A1:L33"/>
  <sheetViews>
    <sheetView showGridLines="0" showRuler="0" view="pageLayout" zoomScale="84" zoomScalePageLayoutView="84" workbookViewId="0">
      <selection activeCell="H7" sqref="H7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8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27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5"/>
      <c r="C3" s="4">
        <f>IF(DAY(AprSun1)=1,AprSun1-6,AprSun1+1)</f>
        <v>44648</v>
      </c>
      <c r="D3" s="4">
        <f>IF(DAY(AprSun1)=1,AprSun1-5,AprSun1+2)</f>
        <v>44649</v>
      </c>
      <c r="E3" s="4">
        <f>IF(DAY(AprSun1)=1,AprSun1-4,AprSun1+3)</f>
        <v>44650</v>
      </c>
      <c r="F3" s="4">
        <f>IF(DAY(AprSun1)=1,AprSun1-3,AprSun1+4)</f>
        <v>44651</v>
      </c>
      <c r="G3" s="4">
        <f>IF(DAY(AprSun1)=1,AprSun1-2,AprSun1+5)</f>
        <v>44652</v>
      </c>
      <c r="H3" s="4">
        <f>IF(DAY(AprSun1)=1,AprSun1-1,AprSun1+6)</f>
        <v>44653</v>
      </c>
      <c r="I3" s="4">
        <f>IF(DAY(AprSun1)=1,AprSun1,AprSun1+7)</f>
        <v>44654</v>
      </c>
      <c r="J3" s="34"/>
      <c r="K3" s="51"/>
      <c r="L3" s="52"/>
    </row>
    <row r="4" spans="1:12" ht="30" customHeight="1">
      <c r="A4" s="9"/>
      <c r="B4" s="65"/>
      <c r="C4" s="4">
        <f>IF(DAY(AprSun1)=1,AprSun1+1,AprSun1+8)</f>
        <v>44655</v>
      </c>
      <c r="D4" s="4">
        <f>IF(DAY(AprSun1)=1,AprSun1+2,AprSun1+9)</f>
        <v>44656</v>
      </c>
      <c r="E4" s="4">
        <f>IF(DAY(AprSun1)=1,AprSun1+3,AprSun1+10)</f>
        <v>44657</v>
      </c>
      <c r="F4" s="4">
        <f>IF(DAY(AprSun1)=1,AprSun1+4,AprSun1+11)</f>
        <v>44658</v>
      </c>
      <c r="G4" s="4">
        <f>IF(DAY(AprSun1)=1,AprSun1+5,AprSun1+12)</f>
        <v>44659</v>
      </c>
      <c r="H4" s="4">
        <f>IF(DAY(AprSun1)=1,AprSun1+6,AprSun1+13)</f>
        <v>44660</v>
      </c>
      <c r="I4" s="4">
        <f>IF(DAY(AprSun1)=1,AprSun1+7,AprSun1+14)</f>
        <v>44661</v>
      </c>
      <c r="J4" s="34"/>
      <c r="K4" s="51"/>
      <c r="L4" s="52"/>
    </row>
    <row r="5" spans="1:12" ht="30" customHeight="1">
      <c r="A5" s="9"/>
      <c r="B5" s="65"/>
      <c r="C5" s="4">
        <f>IF(DAY(AprSun1)=1,AprSun1+8,AprSun1+15)</f>
        <v>44662</v>
      </c>
      <c r="D5" s="4">
        <f>IF(DAY(AprSun1)=1,AprSun1+9,AprSun1+16)</f>
        <v>44663</v>
      </c>
      <c r="E5" s="4">
        <f>IF(DAY(AprSun1)=1,AprSun1+10,AprSun1+17)</f>
        <v>44664</v>
      </c>
      <c r="F5" s="4">
        <f>IF(DAY(AprSun1)=1,AprSun1+11,AprSun1+18)</f>
        <v>44665</v>
      </c>
      <c r="G5" s="4">
        <f>IF(DAY(AprSun1)=1,AprSun1+12,AprSun1+19)</f>
        <v>44666</v>
      </c>
      <c r="H5" s="4">
        <f>IF(DAY(AprSun1)=1,AprSun1+13,AprSun1+20)</f>
        <v>44667</v>
      </c>
      <c r="I5" s="4">
        <f>IF(DAY(AprSun1)=1,AprSun1+14,AprSun1+21)</f>
        <v>44668</v>
      </c>
      <c r="J5" s="34"/>
      <c r="K5" s="51"/>
      <c r="L5" s="52"/>
    </row>
    <row r="6" spans="1:12" ht="30" customHeight="1">
      <c r="A6" s="9"/>
      <c r="B6" s="65"/>
      <c r="C6" s="4">
        <f>IF(DAY(AprSun1)=1,AprSun1+15,AprSun1+22)</f>
        <v>44669</v>
      </c>
      <c r="D6" s="4">
        <f>IF(DAY(AprSun1)=1,AprSun1+16,AprSun1+23)</f>
        <v>44670</v>
      </c>
      <c r="E6" s="4">
        <f>IF(DAY(AprSun1)=1,AprSun1+17,AprSun1+24)</f>
        <v>44671</v>
      </c>
      <c r="F6" s="4">
        <f>IF(DAY(AprSun1)=1,AprSun1+18,AprSun1+25)</f>
        <v>44672</v>
      </c>
      <c r="G6" s="4">
        <f>IF(DAY(AprSun1)=1,AprSun1+19,AprSun1+26)</f>
        <v>44673</v>
      </c>
      <c r="H6" s="4">
        <f>IF(DAY(AprSun1)=1,AprSun1+20,AprSun1+27)</f>
        <v>44674</v>
      </c>
      <c r="I6" s="4">
        <f>IF(DAY(AprSun1)=1,AprSun1+21,AprSun1+28)</f>
        <v>44675</v>
      </c>
      <c r="J6" s="34"/>
      <c r="K6" s="51"/>
      <c r="L6" s="52"/>
    </row>
    <row r="7" spans="1:12" ht="30" customHeight="1">
      <c r="A7" s="9"/>
      <c r="B7" s="65"/>
      <c r="C7" s="4">
        <f>IF(DAY(AprSun1)=1,AprSun1+22,AprSun1+29)</f>
        <v>44676</v>
      </c>
      <c r="D7" s="4">
        <f>IF(DAY(AprSun1)=1,AprSun1+23,AprSun1+30)</f>
        <v>44677</v>
      </c>
      <c r="E7" s="4">
        <f>IF(DAY(AprSun1)=1,AprSun1+24,AprSun1+31)</f>
        <v>44678</v>
      </c>
      <c r="F7" s="4">
        <f>IF(DAY(AprSun1)=1,AprSun1+25,AprSun1+32)</f>
        <v>44679</v>
      </c>
      <c r="G7" s="4">
        <f>IF(DAY(AprSun1)=1,AprSun1+26,AprSun1+33)</f>
        <v>44680</v>
      </c>
      <c r="H7" s="4">
        <f>IF(DAY(AprSun1)=1,AprSun1+27,AprSun1+34)</f>
        <v>44681</v>
      </c>
      <c r="I7" s="4">
        <f>IF(DAY(AprSun1)=1,AprSun1+28,AprSun1+35)</f>
        <v>44682</v>
      </c>
      <c r="J7" s="38"/>
      <c r="K7" s="16"/>
      <c r="L7" s="11"/>
    </row>
    <row r="8" spans="1:12" ht="30" customHeight="1">
      <c r="A8" s="9"/>
      <c r="B8" s="66"/>
      <c r="C8" s="4">
        <f>IF(DAY(AprSun1)=1,AprSun1+29,AprSun1+36)</f>
        <v>44683</v>
      </c>
      <c r="D8" s="4">
        <f>IF(DAY(AprSun1)=1,AprSun1+30,AprSun1+37)</f>
        <v>44684</v>
      </c>
      <c r="E8" s="4">
        <f>IF(DAY(AprSun1)=1,AprSun1+31,AprSun1+38)</f>
        <v>44685</v>
      </c>
      <c r="F8" s="4">
        <f>IF(DAY(AprSun1)=1,AprSun1+32,AprSun1+39)</f>
        <v>44686</v>
      </c>
      <c r="G8" s="4">
        <f>IF(DAY(AprSun1)=1,AprSun1+33,AprSun1+40)</f>
        <v>44687</v>
      </c>
      <c r="H8" s="4">
        <f>IF(DAY(AprSun1)=1,AprSun1+34,AprSun1+41)</f>
        <v>44688</v>
      </c>
      <c r="I8" s="4">
        <f>IF(DAY(AprSun1)=1,AprSun1+35,AprSun1+42)</f>
        <v>44689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47" t="s">
        <v>1</v>
      </c>
      <c r="C11" s="59" t="s">
        <v>2</v>
      </c>
      <c r="D11" s="60"/>
      <c r="E11" s="59" t="s">
        <v>4</v>
      </c>
      <c r="F11" s="60"/>
      <c r="G11" s="59" t="s">
        <v>5</v>
      </c>
      <c r="H11" s="60"/>
      <c r="I11" s="48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61"/>
      <c r="D12" s="61"/>
      <c r="E12" s="61"/>
      <c r="F12" s="61"/>
      <c r="G12" s="61"/>
      <c r="H12" s="61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62"/>
      <c r="D13" s="62"/>
      <c r="E13" s="62"/>
      <c r="F13" s="62"/>
      <c r="G13" s="62"/>
      <c r="H13" s="62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61"/>
      <c r="D14" s="61"/>
      <c r="E14" s="61"/>
      <c r="F14" s="61"/>
      <c r="G14" s="61"/>
      <c r="H14" s="61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61"/>
      <c r="D16" s="61"/>
      <c r="E16" s="61"/>
      <c r="F16" s="61"/>
      <c r="G16" s="61"/>
      <c r="H16" s="61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62"/>
      <c r="D17" s="62"/>
      <c r="E17" s="62"/>
      <c r="F17" s="62"/>
      <c r="G17" s="62"/>
      <c r="H17" s="62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61"/>
      <c r="D18" s="61"/>
      <c r="E18" s="61"/>
      <c r="F18" s="61"/>
      <c r="G18" s="61"/>
      <c r="H18" s="61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61"/>
      <c r="D20" s="61"/>
      <c r="E20" s="61"/>
      <c r="F20" s="61"/>
      <c r="G20" s="61"/>
      <c r="H20" s="61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61"/>
      <c r="D22" s="61"/>
      <c r="E22" s="61"/>
      <c r="F22" s="61"/>
      <c r="G22" s="61"/>
      <c r="H22" s="61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61"/>
      <c r="D24" s="61"/>
      <c r="E24" s="61"/>
      <c r="F24" s="61"/>
      <c r="G24" s="61"/>
      <c r="H24" s="61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62"/>
      <c r="D25" s="62"/>
      <c r="E25" s="62"/>
      <c r="F25" s="62"/>
      <c r="G25" s="62"/>
      <c r="H25" s="62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61"/>
      <c r="D26" s="61"/>
      <c r="E26" s="61"/>
      <c r="F26" s="61"/>
      <c r="G26" s="61"/>
      <c r="H26" s="61"/>
      <c r="I26" s="15"/>
      <c r="J26" s="34" t="s">
        <v>6</v>
      </c>
      <c r="K26" s="49"/>
      <c r="L26" s="50" t="s">
        <v>18</v>
      </c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61"/>
      <c r="D28" s="61"/>
      <c r="E28" s="61"/>
      <c r="F28" s="61"/>
      <c r="G28" s="61"/>
      <c r="H28" s="61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61"/>
      <c r="D30" s="61"/>
      <c r="E30" s="61"/>
      <c r="F30" s="61"/>
      <c r="G30" s="61"/>
      <c r="H30" s="61"/>
      <c r="I30" s="15"/>
      <c r="K30" s="51"/>
      <c r="L30" s="52"/>
    </row>
    <row r="31" spans="1:12" ht="30" customHeight="1">
      <c r="A31" s="18" t="s">
        <v>20</v>
      </c>
      <c r="B31" s="22"/>
      <c r="C31" s="63"/>
      <c r="D31" s="63"/>
      <c r="E31" s="63"/>
      <c r="F31" s="63"/>
      <c r="G31" s="63"/>
      <c r="H31" s="63"/>
      <c r="I31" s="23"/>
      <c r="K31" s="16"/>
      <c r="L31" s="11"/>
    </row>
    <row r="32" spans="1:12" ht="30" customHeight="1">
      <c r="K32" s="13"/>
      <c r="L32" s="53"/>
    </row>
    <row r="33" spans="11:12" ht="30" customHeight="1">
      <c r="K33" s="54"/>
      <c r="L33" s="55"/>
    </row>
  </sheetData>
  <mergeCells count="64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B2:B8"/>
    <mergeCell ref="C11:D11"/>
    <mergeCell ref="E11:F11"/>
    <mergeCell ref="G11:H11"/>
    <mergeCell ref="C12:D12"/>
    <mergeCell ref="E12:F12"/>
    <mergeCell ref="G12:H12"/>
  </mergeCells>
  <conditionalFormatting sqref="C3:H3">
    <cfRule type="expression" dxfId="84" priority="6" stopIfTrue="1">
      <formula>DAY(C3)&gt;8</formula>
    </cfRule>
  </conditionalFormatting>
  <conditionalFormatting sqref="C7:I8">
    <cfRule type="expression" dxfId="83" priority="5" stopIfTrue="1">
      <formula>AND(DAY(C7)&gt;=1,DAY(C7)&lt;=15)</formula>
    </cfRule>
  </conditionalFormatting>
  <conditionalFormatting sqref="C3:I8">
    <cfRule type="expression" dxfId="82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81" priority="4">
      <formula>B13&lt;&gt;""</formula>
    </cfRule>
  </conditionalFormatting>
  <conditionalFormatting sqref="B12:I12 B14:I14 B16:I16 B18:I18 B20:I20 B22:I22 B24:I24 B26:I26 B28:I28 B30:I30">
    <cfRule type="expression" dxfId="80" priority="3">
      <formula>B12&lt;&gt;""</formula>
    </cfRule>
  </conditionalFormatting>
  <conditionalFormatting sqref="B13:I13 B15:I15 B17:I17 B19:I19 B21:I21 B23:I23 B25:I25 B27:I27 B29:I29">
    <cfRule type="expression" dxfId="79" priority="2">
      <formula>COLUMN(B12)&gt;=2</formula>
    </cfRule>
  </conditionalFormatting>
  <conditionalFormatting sqref="B12:I31">
    <cfRule type="expression" dxfId="78" priority="1">
      <formula>COLUMN(B12)&gt;2</formula>
    </cfRule>
  </conditionalFormatting>
  <dataValidations xWindow="209" yWindow="929" count="13"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  <dataValidation allowBlank="1" showInputMessage="1" showErrorMessage="1" prompt="Enter year in this cell" sqref="B1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4"/>
    <pageSetUpPr fitToPage="1"/>
  </sheetPr>
  <dimension ref="A1:L31"/>
  <sheetViews>
    <sheetView showGridLines="0" view="pageLayout" zoomScale="84" zoomScalePageLayoutView="84" workbookViewId="0">
      <selection activeCell="B30" sqref="B30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12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5"/>
      <c r="C3" s="4">
        <f>IF(DAY(MaySun1)=1,MaySun1-6,MaySun1+1)</f>
        <v>44676</v>
      </c>
      <c r="D3" s="4">
        <f>IF(DAY(MaySun1)=1,MaySun1-5,MaySun1+2)</f>
        <v>44677</v>
      </c>
      <c r="E3" s="4">
        <f>IF(DAY(MaySun1)=1,MaySun1-4,MaySun1+3)</f>
        <v>44678</v>
      </c>
      <c r="F3" s="4">
        <f>IF(DAY(MaySun1)=1,MaySun1-3,MaySun1+4)</f>
        <v>44679</v>
      </c>
      <c r="G3" s="4">
        <f>IF(DAY(MaySun1)=1,MaySun1-2,MaySun1+5)</f>
        <v>44680</v>
      </c>
      <c r="H3" s="4">
        <f>IF(DAY(MaySun1)=1,MaySun1-1,MaySun1+6)</f>
        <v>44681</v>
      </c>
      <c r="I3" s="4">
        <f>IF(DAY(MaySun1)=1,MaySun1,MaySun1+7)</f>
        <v>44682</v>
      </c>
      <c r="J3" s="34"/>
      <c r="K3" s="51"/>
      <c r="L3" s="52"/>
    </row>
    <row r="4" spans="1:12" ht="30" customHeight="1">
      <c r="A4" s="9"/>
      <c r="B4" s="65"/>
      <c r="C4" s="4">
        <f>IF(DAY(MaySun1)=1,MaySun1+1,MaySun1+8)</f>
        <v>44683</v>
      </c>
      <c r="D4" s="4">
        <f>IF(DAY(MaySun1)=1,MaySun1+2,MaySun1+9)</f>
        <v>44684</v>
      </c>
      <c r="E4" s="4">
        <f>IF(DAY(MaySun1)=1,MaySun1+3,MaySun1+10)</f>
        <v>44685</v>
      </c>
      <c r="F4" s="4">
        <f>IF(DAY(MaySun1)=1,MaySun1+4,MaySun1+11)</f>
        <v>44686</v>
      </c>
      <c r="G4" s="4">
        <f>IF(DAY(MaySun1)=1,MaySun1+5,MaySun1+12)</f>
        <v>44687</v>
      </c>
      <c r="H4" s="4">
        <f>IF(DAY(MaySun1)=1,MaySun1+6,MaySun1+13)</f>
        <v>44688</v>
      </c>
      <c r="I4" s="4">
        <f>IF(DAY(MaySun1)=1,MaySun1+7,MaySun1+14)</f>
        <v>44689</v>
      </c>
      <c r="J4" s="34"/>
      <c r="K4" s="51"/>
      <c r="L4" s="52"/>
    </row>
    <row r="5" spans="1:12" ht="30" customHeight="1">
      <c r="A5" s="9"/>
      <c r="B5" s="65"/>
      <c r="C5" s="4">
        <f>IF(DAY(MaySun1)=1,MaySun1+8,MaySun1+15)</f>
        <v>44690</v>
      </c>
      <c r="D5" s="4">
        <f>IF(DAY(MaySun1)=1,MaySun1+9,MaySun1+16)</f>
        <v>44691</v>
      </c>
      <c r="E5" s="4">
        <f>IF(DAY(MaySun1)=1,MaySun1+10,MaySun1+17)</f>
        <v>44692</v>
      </c>
      <c r="F5" s="4">
        <f>IF(DAY(MaySun1)=1,MaySun1+11,MaySun1+18)</f>
        <v>44693</v>
      </c>
      <c r="G5" s="4">
        <f>IF(DAY(MaySun1)=1,MaySun1+12,MaySun1+19)</f>
        <v>44694</v>
      </c>
      <c r="H5" s="4">
        <f>IF(DAY(MaySun1)=1,MaySun1+13,MaySun1+20)</f>
        <v>44695</v>
      </c>
      <c r="I5" s="4">
        <f>IF(DAY(MaySun1)=1,MaySun1+14,MaySun1+21)</f>
        <v>44696</v>
      </c>
      <c r="J5" s="34"/>
      <c r="K5" s="51"/>
      <c r="L5" s="52"/>
    </row>
    <row r="6" spans="1:12" ht="30" customHeight="1">
      <c r="A6" s="9"/>
      <c r="B6" s="65"/>
      <c r="C6" s="4">
        <f>IF(DAY(MaySun1)=1,MaySun1+15,MaySun1+22)</f>
        <v>44697</v>
      </c>
      <c r="D6" s="4">
        <f>IF(DAY(MaySun1)=1,MaySun1+16,MaySun1+23)</f>
        <v>44698</v>
      </c>
      <c r="E6" s="4">
        <f>IF(DAY(MaySun1)=1,MaySun1+17,MaySun1+24)</f>
        <v>44699</v>
      </c>
      <c r="F6" s="4">
        <f>IF(DAY(MaySun1)=1,MaySun1+18,MaySun1+25)</f>
        <v>44700</v>
      </c>
      <c r="G6" s="4">
        <f>IF(DAY(MaySun1)=1,MaySun1+19,MaySun1+26)</f>
        <v>44701</v>
      </c>
      <c r="H6" s="4">
        <f>IF(DAY(MaySun1)=1,MaySun1+20,MaySun1+27)</f>
        <v>44702</v>
      </c>
      <c r="I6" s="4">
        <f>IF(DAY(MaySun1)=1,MaySun1+21,MaySun1+28)</f>
        <v>44703</v>
      </c>
      <c r="J6" s="34"/>
      <c r="K6" s="51"/>
      <c r="L6" s="52"/>
    </row>
    <row r="7" spans="1:12" ht="30" customHeight="1">
      <c r="A7" s="9"/>
      <c r="B7" s="65"/>
      <c r="C7" s="4">
        <f>IF(DAY(MaySun1)=1,MaySun1+22,MaySun1+29)</f>
        <v>44704</v>
      </c>
      <c r="D7" s="4">
        <f>IF(DAY(MaySun1)=1,MaySun1+23,MaySun1+30)</f>
        <v>44705</v>
      </c>
      <c r="E7" s="4">
        <f>IF(DAY(MaySun1)=1,MaySun1+24,MaySun1+31)</f>
        <v>44706</v>
      </c>
      <c r="F7" s="4">
        <f>IF(DAY(MaySun1)=1,MaySun1+25,MaySun1+32)</f>
        <v>44707</v>
      </c>
      <c r="G7" s="4">
        <f>IF(DAY(MaySun1)=1,MaySun1+26,MaySun1+33)</f>
        <v>44708</v>
      </c>
      <c r="H7" s="4">
        <f>IF(DAY(MaySun1)=1,MaySun1+27,MaySun1+34)</f>
        <v>44709</v>
      </c>
      <c r="I7" s="4">
        <f>IF(DAY(MaySun1)=1,MaySun1+28,MaySun1+35)</f>
        <v>44710</v>
      </c>
      <c r="J7" s="35"/>
      <c r="K7" s="16"/>
      <c r="L7" s="11"/>
    </row>
    <row r="8" spans="1:12" ht="30" customHeight="1">
      <c r="A8" s="9"/>
      <c r="B8" s="66"/>
      <c r="C8" s="4">
        <f>IF(DAY(MaySun1)=1,MaySun1+29,MaySun1+36)</f>
        <v>44711</v>
      </c>
      <c r="D8" s="4">
        <f>IF(DAY(MaySun1)=1,MaySun1+30,MaySun1+37)</f>
        <v>44712</v>
      </c>
      <c r="E8" s="4">
        <f>IF(DAY(MaySun1)=1,MaySun1+31,MaySun1+38)</f>
        <v>44713</v>
      </c>
      <c r="F8" s="4">
        <f>IF(DAY(MaySun1)=1,MaySun1+32,MaySun1+39)</f>
        <v>44714</v>
      </c>
      <c r="G8" s="4">
        <f>IF(DAY(MaySun1)=1,MaySun1+33,MaySun1+40)</f>
        <v>44715</v>
      </c>
      <c r="H8" s="4">
        <f>IF(DAY(MaySun1)=1,MaySun1+34,MaySun1+41)</f>
        <v>44716</v>
      </c>
      <c r="I8" s="4">
        <f>IF(DAY(MaySun1)=1,MaySun1+35,MaySun1+42)</f>
        <v>44717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8" t="s">
        <v>2</v>
      </c>
      <c r="D11" s="69"/>
      <c r="E11" s="68" t="s">
        <v>4</v>
      </c>
      <c r="F11" s="69"/>
      <c r="G11" s="68" t="s">
        <v>5</v>
      </c>
      <c r="H11" s="69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61"/>
      <c r="D12" s="61"/>
      <c r="E12" s="61"/>
      <c r="F12" s="61"/>
      <c r="G12" s="61"/>
      <c r="H12" s="61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62"/>
      <c r="D13" s="62"/>
      <c r="E13" s="62"/>
      <c r="F13" s="62"/>
      <c r="G13" s="62"/>
      <c r="H13" s="62"/>
      <c r="I13" s="25"/>
      <c r="J13" s="35"/>
      <c r="K13" s="16"/>
      <c r="L13" s="11"/>
    </row>
    <row r="14" spans="1:12" ht="30" customHeight="1">
      <c r="A14" s="18" t="s">
        <v>19</v>
      </c>
      <c r="B14" s="14"/>
      <c r="C14" s="61"/>
      <c r="D14" s="61"/>
      <c r="E14" s="61"/>
      <c r="F14" s="61"/>
      <c r="G14" s="61"/>
      <c r="H14" s="61"/>
      <c r="I14" s="15"/>
      <c r="J14" s="39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61"/>
      <c r="D16" s="61"/>
      <c r="E16" s="61"/>
      <c r="F16" s="61"/>
      <c r="G16" s="61"/>
      <c r="H16" s="61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62"/>
      <c r="D17" s="62"/>
      <c r="E17" s="62"/>
      <c r="F17" s="62"/>
      <c r="G17" s="62"/>
      <c r="H17" s="62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61"/>
      <c r="D18" s="61"/>
      <c r="E18" s="61"/>
      <c r="F18" s="61"/>
      <c r="G18" s="61"/>
      <c r="H18" s="61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6"/>
      <c r="J19" s="35"/>
      <c r="K19" s="16"/>
      <c r="L19" s="11"/>
    </row>
    <row r="20" spans="1:12" ht="30" customHeight="1">
      <c r="A20" s="18" t="s">
        <v>19</v>
      </c>
      <c r="B20" s="14"/>
      <c r="C20" s="61"/>
      <c r="D20" s="61"/>
      <c r="E20" s="61"/>
      <c r="F20" s="61"/>
      <c r="G20" s="61"/>
      <c r="H20" s="61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61"/>
      <c r="D22" s="61"/>
      <c r="E22" s="61"/>
      <c r="F22" s="61"/>
      <c r="G22" s="61"/>
      <c r="H22" s="61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61"/>
      <c r="D24" s="61"/>
      <c r="E24" s="61"/>
      <c r="F24" s="61"/>
      <c r="G24" s="61"/>
      <c r="H24" s="61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62"/>
      <c r="D25" s="62"/>
      <c r="E25" s="62"/>
      <c r="F25" s="62"/>
      <c r="G25" s="62"/>
      <c r="H25" s="62"/>
      <c r="I25" s="25"/>
      <c r="J25" s="35"/>
      <c r="K25" s="16"/>
      <c r="L25" s="11"/>
    </row>
    <row r="26" spans="1:12" ht="30" customHeight="1">
      <c r="A26" s="18" t="s">
        <v>19</v>
      </c>
      <c r="B26" s="14"/>
      <c r="C26" s="61"/>
      <c r="D26" s="61"/>
      <c r="E26" s="61"/>
      <c r="F26" s="61"/>
      <c r="G26" s="61"/>
      <c r="H26" s="61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61"/>
      <c r="D28" s="61"/>
      <c r="E28" s="61"/>
      <c r="F28" s="61"/>
      <c r="G28" s="61"/>
      <c r="H28" s="61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61"/>
      <c r="D30" s="61"/>
      <c r="E30" s="61"/>
      <c r="F30" s="61"/>
      <c r="G30" s="61"/>
      <c r="H30" s="61"/>
      <c r="I30" s="15"/>
      <c r="J30" s="34"/>
      <c r="K30" s="51"/>
      <c r="L30" s="52"/>
    </row>
    <row r="31" spans="1:12" ht="30" customHeight="1">
      <c r="A31" s="18" t="s">
        <v>20</v>
      </c>
      <c r="B31" s="22"/>
      <c r="C31" s="63"/>
      <c r="D31" s="63"/>
      <c r="E31" s="63"/>
      <c r="F31" s="63"/>
      <c r="G31" s="63"/>
      <c r="H31" s="63"/>
      <c r="I31" s="23"/>
      <c r="J31" s="35"/>
      <c r="K31" s="16"/>
      <c r="L31" s="11"/>
    </row>
  </sheetData>
  <mergeCells count="64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B2:B8"/>
    <mergeCell ref="C11:D11"/>
    <mergeCell ref="E11:F11"/>
    <mergeCell ref="G11:H11"/>
    <mergeCell ref="C12:D12"/>
    <mergeCell ref="E12:F12"/>
    <mergeCell ref="G12:H12"/>
  </mergeCells>
  <conditionalFormatting sqref="C3:H3">
    <cfRule type="expression" dxfId="75" priority="6" stopIfTrue="1">
      <formula>DAY(C3)&gt;8</formula>
    </cfRule>
  </conditionalFormatting>
  <conditionalFormatting sqref="C7:I8">
    <cfRule type="expression" dxfId="74" priority="5" stopIfTrue="1">
      <formula>AND(DAY(C7)&gt;=1,DAY(C7)&lt;=15)</formula>
    </cfRule>
  </conditionalFormatting>
  <conditionalFormatting sqref="C3:I8">
    <cfRule type="expression" dxfId="73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72" priority="4">
      <formula>B13&lt;&gt;""</formula>
    </cfRule>
  </conditionalFormatting>
  <conditionalFormatting sqref="B12:I12 B14:I14 B16:I16 B18:I18 B20:I20 B22:I22 B24:I24 B26:I26 B28:I28 B30:I30">
    <cfRule type="expression" dxfId="71" priority="3">
      <formula>B12&lt;&gt;""</formula>
    </cfRule>
  </conditionalFormatting>
  <conditionalFormatting sqref="B13:I13 B15:I15 B17:I17 B19:I19 B21:I21 B23:I23 B25:I25 B27:I27 B29:I29">
    <cfRule type="expression" dxfId="70" priority="2">
      <formula>COLUMN(B12)&gt;=2</formula>
    </cfRule>
  </conditionalFormatting>
  <conditionalFormatting sqref="B12:I31">
    <cfRule type="expression" dxfId="69" priority="1">
      <formula>COLUMN(B11)&gt;2</formula>
    </cfRule>
  </conditionalFormatting>
  <dataValidations count="13">
    <dataValidation allowBlank="1" showInputMessage="1" showErrorMessage="1" prompt="Enter class in this row from columns B to I" sqref="B13"/>
    <dataValidation allowBlank="1" showInputMessage="1" showErrorMessage="1" prompt="Enter time in this row  from columns B to I" sqref="B12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Cells C2:I2 contain weekdays" sqref="C2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Automatically updated calendar year. To change the year, update cell B1 on Jan worksheet" sqref="B1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4"/>
    <pageSetUpPr fitToPage="1"/>
  </sheetPr>
  <dimension ref="A1:L31"/>
  <sheetViews>
    <sheetView showGridLines="0" view="pageLayout" zoomScale="84" zoomScalePageLayoutView="84" workbookViewId="0">
      <selection activeCell="J24" sqref="J24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28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5"/>
      <c r="C3" s="4">
        <f>IF(DAY(JunSun1)=1,JunSun1-6,JunSun1+1)</f>
        <v>44711</v>
      </c>
      <c r="D3" s="4">
        <f>IF(DAY(JunSun1)=1,JunSun1-5,JunSun1+2)</f>
        <v>44712</v>
      </c>
      <c r="E3" s="4">
        <f>IF(DAY(JunSun1)=1,JunSun1-4,JunSun1+3)</f>
        <v>44713</v>
      </c>
      <c r="F3" s="4">
        <f>IF(DAY(JunSun1)=1,JunSun1-3,JunSun1+4)</f>
        <v>44714</v>
      </c>
      <c r="G3" s="4">
        <f>IF(DAY(JunSun1)=1,JunSun1-2,JunSun1+5)</f>
        <v>44715</v>
      </c>
      <c r="H3" s="4">
        <f>IF(DAY(JunSun1)=1,JunSun1-1,JunSun1+6)</f>
        <v>44716</v>
      </c>
      <c r="I3" s="4">
        <f>IF(DAY(JunSun1)=1,JunSun1,JunSun1+7)</f>
        <v>44717</v>
      </c>
      <c r="J3" s="34"/>
      <c r="K3" s="51"/>
      <c r="L3" s="52"/>
    </row>
    <row r="4" spans="1:12" ht="30" customHeight="1">
      <c r="A4" s="9"/>
      <c r="B4" s="65"/>
      <c r="C4" s="4">
        <f>IF(DAY(JunSun1)=1,JunSun1+1,JunSun1+8)</f>
        <v>44718</v>
      </c>
      <c r="D4" s="4">
        <f>IF(DAY(JunSun1)=1,JunSun1+2,JunSun1+9)</f>
        <v>44719</v>
      </c>
      <c r="E4" s="4">
        <f>IF(DAY(JunSun1)=1,JunSun1+3,JunSun1+10)</f>
        <v>44720</v>
      </c>
      <c r="F4" s="4">
        <f>IF(DAY(JunSun1)=1,JunSun1+4,JunSun1+11)</f>
        <v>44721</v>
      </c>
      <c r="G4" s="4">
        <f>IF(DAY(JunSun1)=1,JunSun1+5,JunSun1+12)</f>
        <v>44722</v>
      </c>
      <c r="H4" s="4">
        <f>IF(DAY(JunSun1)=1,JunSun1+6,JunSun1+13)</f>
        <v>44723</v>
      </c>
      <c r="I4" s="4">
        <f>IF(DAY(JunSun1)=1,JunSun1+7,JunSun1+14)</f>
        <v>44724</v>
      </c>
      <c r="J4" s="34"/>
      <c r="K4" s="51"/>
      <c r="L4" s="52"/>
    </row>
    <row r="5" spans="1:12" ht="30" customHeight="1">
      <c r="A5" s="9"/>
      <c r="B5" s="65"/>
      <c r="C5" s="4">
        <f>IF(DAY(JunSun1)=1,JunSun1+8,JunSun1+15)</f>
        <v>44725</v>
      </c>
      <c r="D5" s="4">
        <f>IF(DAY(JunSun1)=1,JunSun1+9,JunSun1+16)</f>
        <v>44726</v>
      </c>
      <c r="E5" s="4">
        <f>IF(DAY(JunSun1)=1,JunSun1+10,JunSun1+17)</f>
        <v>44727</v>
      </c>
      <c r="F5" s="4">
        <f>IF(DAY(JunSun1)=1,JunSun1+11,JunSun1+18)</f>
        <v>44728</v>
      </c>
      <c r="G5" s="4">
        <f>IF(DAY(JunSun1)=1,JunSun1+12,JunSun1+19)</f>
        <v>44729</v>
      </c>
      <c r="H5" s="4">
        <f>IF(DAY(JunSun1)=1,JunSun1+13,JunSun1+20)</f>
        <v>44730</v>
      </c>
      <c r="I5" s="4">
        <f>IF(DAY(JunSun1)=1,JunSun1+14,JunSun1+21)</f>
        <v>44731</v>
      </c>
      <c r="J5" s="34"/>
      <c r="K5" s="51"/>
      <c r="L5" s="52"/>
    </row>
    <row r="6" spans="1:12" ht="30" customHeight="1">
      <c r="A6" s="9"/>
      <c r="B6" s="65"/>
      <c r="C6" s="4">
        <f>IF(DAY(JunSun1)=1,JunSun1+15,JunSun1+22)</f>
        <v>44732</v>
      </c>
      <c r="D6" s="4">
        <f>IF(DAY(JunSun1)=1,JunSun1+16,JunSun1+23)</f>
        <v>44733</v>
      </c>
      <c r="E6" s="4">
        <f>IF(DAY(JunSun1)=1,JunSun1+17,JunSun1+24)</f>
        <v>44734</v>
      </c>
      <c r="F6" s="4">
        <f>IF(DAY(JunSun1)=1,JunSun1+18,JunSun1+25)</f>
        <v>44735</v>
      </c>
      <c r="G6" s="4">
        <f>IF(DAY(JunSun1)=1,JunSun1+19,JunSun1+26)</f>
        <v>44736</v>
      </c>
      <c r="H6" s="4">
        <f>IF(DAY(JunSun1)=1,JunSun1+20,JunSun1+27)</f>
        <v>44737</v>
      </c>
      <c r="I6" s="4">
        <f>IF(DAY(JunSun1)=1,JunSun1+21,JunSun1+28)</f>
        <v>44738</v>
      </c>
      <c r="J6" s="34"/>
      <c r="K6" s="51"/>
      <c r="L6" s="52"/>
    </row>
    <row r="7" spans="1:12" ht="30" customHeight="1">
      <c r="A7" s="9"/>
      <c r="B7" s="65"/>
      <c r="C7" s="4">
        <f>IF(DAY(JunSun1)=1,JunSun1+22,JunSun1+29)</f>
        <v>44739</v>
      </c>
      <c r="D7" s="4">
        <f>IF(DAY(JunSun1)=1,JunSun1+23,JunSun1+30)</f>
        <v>44740</v>
      </c>
      <c r="E7" s="4">
        <f>IF(DAY(JunSun1)=1,JunSun1+24,JunSun1+31)</f>
        <v>44741</v>
      </c>
      <c r="F7" s="4">
        <f>IF(DAY(JunSun1)=1,JunSun1+25,JunSun1+32)</f>
        <v>44742</v>
      </c>
      <c r="G7" s="4">
        <f>IF(DAY(JunSun1)=1,JunSun1+26,JunSun1+33)</f>
        <v>44743</v>
      </c>
      <c r="H7" s="4">
        <f>IF(DAY(JunSun1)=1,JunSun1+27,JunSun1+34)</f>
        <v>44744</v>
      </c>
      <c r="I7" s="4">
        <f>IF(DAY(JunSun1)=1,JunSun1+28,JunSun1+35)</f>
        <v>44745</v>
      </c>
      <c r="J7" s="40"/>
      <c r="K7" s="16"/>
      <c r="L7" s="11"/>
    </row>
    <row r="8" spans="1:12" ht="30" customHeight="1">
      <c r="A8" s="9"/>
      <c r="B8" s="66"/>
      <c r="C8" s="4">
        <f>IF(DAY(JunSun1)=1,JunSun1+29,JunSun1+36)</f>
        <v>44746</v>
      </c>
      <c r="D8" s="4">
        <f>IF(DAY(JunSun1)=1,JunSun1+30,JunSun1+37)</f>
        <v>44747</v>
      </c>
      <c r="E8" s="4">
        <f>IF(DAY(JunSun1)=1,JunSun1+31,JunSun1+38)</f>
        <v>44748</v>
      </c>
      <c r="F8" s="4">
        <f>IF(DAY(JunSun1)=1,JunSun1+32,JunSun1+39)</f>
        <v>44749</v>
      </c>
      <c r="G8" s="4">
        <f>IF(DAY(JunSun1)=1,JunSun1+33,JunSun1+40)</f>
        <v>44750</v>
      </c>
      <c r="H8" s="4">
        <f>IF(DAY(JunSun1)=1,JunSun1+34,JunSun1+41)</f>
        <v>44751</v>
      </c>
      <c r="I8" s="4">
        <f>IF(DAY(JunSun1)=1,JunSun1+35,JunSun1+42)</f>
        <v>44752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8" t="s">
        <v>2</v>
      </c>
      <c r="D11" s="69"/>
      <c r="E11" s="68" t="s">
        <v>4</v>
      </c>
      <c r="F11" s="69"/>
      <c r="G11" s="68" t="s">
        <v>5</v>
      </c>
      <c r="H11" s="69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61"/>
      <c r="D12" s="61"/>
      <c r="E12" s="61"/>
      <c r="F12" s="61"/>
      <c r="G12" s="61"/>
      <c r="H12" s="61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62"/>
      <c r="D13" s="62"/>
      <c r="E13" s="62"/>
      <c r="F13" s="62"/>
      <c r="G13" s="62"/>
      <c r="H13" s="62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61"/>
      <c r="D14" s="61"/>
      <c r="E14" s="61"/>
      <c r="F14" s="61"/>
      <c r="G14" s="61"/>
      <c r="H14" s="61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61"/>
      <c r="D16" s="61"/>
      <c r="E16" s="61"/>
      <c r="F16" s="61"/>
      <c r="G16" s="61"/>
      <c r="H16" s="61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62"/>
      <c r="D17" s="62"/>
      <c r="E17" s="62"/>
      <c r="F17" s="62"/>
      <c r="G17" s="62"/>
      <c r="H17" s="62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61"/>
      <c r="D18" s="61"/>
      <c r="E18" s="61"/>
      <c r="F18" s="61"/>
      <c r="G18" s="61"/>
      <c r="H18" s="61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61"/>
      <c r="D20" s="61"/>
      <c r="E20" s="61"/>
      <c r="F20" s="61"/>
      <c r="G20" s="61"/>
      <c r="H20" s="61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61"/>
      <c r="D22" s="61"/>
      <c r="E22" s="61"/>
      <c r="F22" s="61"/>
      <c r="G22" s="61"/>
      <c r="H22" s="61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61"/>
      <c r="D24" s="61"/>
      <c r="E24" s="61"/>
      <c r="F24" s="61"/>
      <c r="G24" s="61"/>
      <c r="H24" s="61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62"/>
      <c r="D25" s="62"/>
      <c r="E25" s="62"/>
      <c r="F25" s="62"/>
      <c r="G25" s="62"/>
      <c r="H25" s="62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61"/>
      <c r="D26" s="61"/>
      <c r="E26" s="61"/>
      <c r="F26" s="61"/>
      <c r="G26" s="61"/>
      <c r="H26" s="61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61"/>
      <c r="D28" s="61"/>
      <c r="E28" s="61"/>
      <c r="F28" s="61"/>
      <c r="G28" s="61"/>
      <c r="H28" s="61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61"/>
      <c r="D30" s="61"/>
      <c r="E30" s="61"/>
      <c r="F30" s="61"/>
      <c r="G30" s="61"/>
      <c r="H30" s="61"/>
      <c r="I30" s="15"/>
      <c r="J30" s="34"/>
      <c r="K30" s="51"/>
      <c r="L30" s="52"/>
    </row>
    <row r="31" spans="1:12" ht="30" customHeight="1">
      <c r="A31" s="18" t="s">
        <v>20</v>
      </c>
      <c r="B31" s="22"/>
      <c r="C31" s="63"/>
      <c r="D31" s="63"/>
      <c r="E31" s="63"/>
      <c r="F31" s="63"/>
      <c r="G31" s="63"/>
      <c r="H31" s="63"/>
      <c r="I31" s="23"/>
      <c r="J31" s="34"/>
      <c r="K31" s="16"/>
      <c r="L31" s="11"/>
    </row>
  </sheetData>
  <mergeCells count="64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B2:B8"/>
    <mergeCell ref="C11:D11"/>
    <mergeCell ref="E11:F11"/>
    <mergeCell ref="G11:H11"/>
    <mergeCell ref="C12:D12"/>
    <mergeCell ref="E12:F12"/>
    <mergeCell ref="G12:H12"/>
  </mergeCells>
  <conditionalFormatting sqref="C3:H3">
    <cfRule type="expression" dxfId="65" priority="6" stopIfTrue="1">
      <formula>DAY(C3)&gt;8</formula>
    </cfRule>
  </conditionalFormatting>
  <conditionalFormatting sqref="C7:I8">
    <cfRule type="expression" dxfId="64" priority="5" stopIfTrue="1">
      <formula>AND(DAY(C7)&gt;=1,DAY(C7)&lt;=15)</formula>
    </cfRule>
  </conditionalFormatting>
  <conditionalFormatting sqref="C3:I8">
    <cfRule type="expression" dxfId="63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62" priority="4">
      <formula>B13&lt;&gt;""</formula>
    </cfRule>
  </conditionalFormatting>
  <conditionalFormatting sqref="B12:I12 B14:I14 B16:I16 B18:I18 B20:I20 B22:I22 B24:I24 B26:I26 B28:I28 B30:I30">
    <cfRule type="expression" dxfId="61" priority="3">
      <formula>B12&lt;&gt;""</formula>
    </cfRule>
  </conditionalFormatting>
  <conditionalFormatting sqref="B13:I13 B15:I15 B17:I17 B19:I19 B21:I21 B23:I23 B25:I25 B27:I27 B29:I29">
    <cfRule type="expression" dxfId="60" priority="2">
      <formula>COLUMN(B13)&gt;=2</formula>
    </cfRule>
  </conditionalFormatting>
  <conditionalFormatting sqref="B12:I31">
    <cfRule type="expression" dxfId="59" priority="1">
      <formula>COLUMN(B12)&gt;2</formula>
    </cfRule>
  </conditionalFormatting>
  <dataValidations xWindow="282" yWindow="780" count="13">
    <dataValidation allowBlank="1" showInputMessage="1" showErrorMessage="1" prompt="Automatically updated calendar year. To change the year, update cell B1 on Jan worksheet" sqref="B1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  <pageSetUpPr fitToPage="1"/>
  </sheetPr>
  <dimension ref="A1:L31"/>
  <sheetViews>
    <sheetView showGridLines="0" showWhiteSpace="0" view="pageLayout" zoomScale="84" zoomScalePageLayoutView="84" workbookViewId="0">
      <selection activeCell="K2" sqref="K2:L31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29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5"/>
      <c r="C3" s="4">
        <f>IF(DAY(JulSun1)=1,JulSun1-6,JulSun1+1)</f>
        <v>44739</v>
      </c>
      <c r="D3" s="4">
        <f>IF(DAY(JulSun1)=1,JulSun1-5,JulSun1+2)</f>
        <v>44740</v>
      </c>
      <c r="E3" s="4">
        <f>IF(DAY(JulSun1)=1,JulSun1-4,JulSun1+3)</f>
        <v>44741</v>
      </c>
      <c r="F3" s="4">
        <f>IF(DAY(JulSun1)=1,JulSun1-3,JulSun1+4)</f>
        <v>44742</v>
      </c>
      <c r="G3" s="4">
        <f>IF(DAY(JulSun1)=1,JulSun1-2,JulSun1+5)</f>
        <v>44743</v>
      </c>
      <c r="H3" s="4">
        <f>IF(DAY(JulSun1)=1,JulSun1-1,JulSun1+6)</f>
        <v>44744</v>
      </c>
      <c r="I3" s="4">
        <f>IF(DAY(JulSun1)=1,JulSun1,JulSun1+7)</f>
        <v>44745</v>
      </c>
      <c r="J3" s="34"/>
      <c r="K3" s="51"/>
      <c r="L3" s="52"/>
    </row>
    <row r="4" spans="1:12" ht="30" customHeight="1">
      <c r="A4" s="9"/>
      <c r="B4" s="65"/>
      <c r="C4" s="4">
        <f>IF(DAY(JulSun1)=1,JulSun1+1,JulSun1+8)</f>
        <v>44746</v>
      </c>
      <c r="D4" s="4">
        <f>IF(DAY(JulSun1)=1,JulSun1+2,JulSun1+9)</f>
        <v>44747</v>
      </c>
      <c r="E4" s="4">
        <f>IF(DAY(JulSun1)=1,JulSun1+3,JulSun1+10)</f>
        <v>44748</v>
      </c>
      <c r="F4" s="4">
        <f>IF(DAY(JulSun1)=1,JulSun1+4,JulSun1+11)</f>
        <v>44749</v>
      </c>
      <c r="G4" s="4">
        <f>IF(DAY(JulSun1)=1,JulSun1+5,JulSun1+12)</f>
        <v>44750</v>
      </c>
      <c r="H4" s="4">
        <f>IF(DAY(JulSun1)=1,JulSun1+6,JulSun1+13)</f>
        <v>44751</v>
      </c>
      <c r="I4" s="4">
        <f>IF(DAY(JulSun1)=1,JulSun1+7,JulSun1+14)</f>
        <v>44752</v>
      </c>
      <c r="J4" s="34"/>
      <c r="K4" s="51"/>
      <c r="L4" s="52"/>
    </row>
    <row r="5" spans="1:12" ht="30" customHeight="1">
      <c r="A5" s="9"/>
      <c r="B5" s="65"/>
      <c r="C5" s="4">
        <f>IF(DAY(JulSun1)=1,JulSun1+8,JulSun1+15)</f>
        <v>44753</v>
      </c>
      <c r="D5" s="4">
        <f>IF(DAY(JulSun1)=1,JulSun1+9,JulSun1+16)</f>
        <v>44754</v>
      </c>
      <c r="E5" s="4">
        <f>IF(DAY(JulSun1)=1,JulSun1+10,JulSun1+17)</f>
        <v>44755</v>
      </c>
      <c r="F5" s="4">
        <f>IF(DAY(JulSun1)=1,JulSun1+11,JulSun1+18)</f>
        <v>44756</v>
      </c>
      <c r="G5" s="4">
        <f>IF(DAY(JulSun1)=1,JulSun1+12,JulSun1+19)</f>
        <v>44757</v>
      </c>
      <c r="H5" s="4">
        <f>IF(DAY(JulSun1)=1,JulSun1+13,JulSun1+20)</f>
        <v>44758</v>
      </c>
      <c r="I5" s="4">
        <f>IF(DAY(JulSun1)=1,JulSun1+14,JulSun1+21)</f>
        <v>44759</v>
      </c>
      <c r="J5" s="34"/>
      <c r="K5" s="51"/>
      <c r="L5" s="52"/>
    </row>
    <row r="6" spans="1:12" ht="30" customHeight="1">
      <c r="A6" s="9"/>
      <c r="B6" s="65"/>
      <c r="C6" s="4">
        <f>IF(DAY(JulSun1)=1,JulSun1+15,JulSun1+22)</f>
        <v>44760</v>
      </c>
      <c r="D6" s="4">
        <f>IF(DAY(JulSun1)=1,JulSun1+16,JulSun1+23)</f>
        <v>44761</v>
      </c>
      <c r="E6" s="4">
        <f>IF(DAY(JulSun1)=1,JulSun1+17,JulSun1+24)</f>
        <v>44762</v>
      </c>
      <c r="F6" s="4">
        <f>IF(DAY(JulSun1)=1,JulSun1+18,JulSun1+25)</f>
        <v>44763</v>
      </c>
      <c r="G6" s="4">
        <f>IF(DAY(JulSun1)=1,JulSun1+19,JulSun1+26)</f>
        <v>44764</v>
      </c>
      <c r="H6" s="4">
        <f>IF(DAY(JulSun1)=1,JulSun1+20,JulSun1+27)</f>
        <v>44765</v>
      </c>
      <c r="I6" s="4">
        <f>IF(DAY(JulSun1)=1,JulSun1+21,JulSun1+28)</f>
        <v>44766</v>
      </c>
      <c r="J6" s="34"/>
      <c r="K6" s="51"/>
      <c r="L6" s="52"/>
    </row>
    <row r="7" spans="1:12" ht="30" customHeight="1">
      <c r="A7" s="9"/>
      <c r="B7" s="65"/>
      <c r="C7" s="4">
        <f>IF(DAY(JulSun1)=1,JulSun1+22,JulSun1+29)</f>
        <v>44767</v>
      </c>
      <c r="D7" s="4">
        <f>IF(DAY(JulSun1)=1,JulSun1+23,JulSun1+30)</f>
        <v>44768</v>
      </c>
      <c r="E7" s="4">
        <f>IF(DAY(JulSun1)=1,JulSun1+24,JulSun1+31)</f>
        <v>44769</v>
      </c>
      <c r="F7" s="4">
        <f>IF(DAY(JulSun1)=1,JulSun1+25,JulSun1+32)</f>
        <v>44770</v>
      </c>
      <c r="G7" s="4">
        <f>IF(DAY(JulSun1)=1,JulSun1+26,JulSun1+33)</f>
        <v>44771</v>
      </c>
      <c r="H7" s="4">
        <f>IF(DAY(JulSun1)=1,JulSun1+27,JulSun1+34)</f>
        <v>44772</v>
      </c>
      <c r="I7" s="4">
        <f>IF(DAY(JulSun1)=1,JulSun1+28,JulSun1+35)</f>
        <v>44773</v>
      </c>
      <c r="J7" s="38"/>
      <c r="K7" s="16"/>
      <c r="L7" s="11"/>
    </row>
    <row r="8" spans="1:12" ht="30" customHeight="1">
      <c r="A8" s="9"/>
      <c r="B8" s="66"/>
      <c r="C8" s="4">
        <f>IF(DAY(JulSun1)=1,JulSun1+29,JulSun1+36)</f>
        <v>44774</v>
      </c>
      <c r="D8" s="4">
        <f>IF(DAY(JulSun1)=1,JulSun1+30,JulSun1+37)</f>
        <v>44775</v>
      </c>
      <c r="E8" s="4">
        <f>IF(DAY(JulSun1)=1,JulSun1+31,JulSun1+38)</f>
        <v>44776</v>
      </c>
      <c r="F8" s="4">
        <f>IF(DAY(JulSun1)=1,JulSun1+32,JulSun1+39)</f>
        <v>44777</v>
      </c>
      <c r="G8" s="4">
        <f>IF(DAY(JulSun1)=1,JulSun1+33,JulSun1+40)</f>
        <v>44778</v>
      </c>
      <c r="H8" s="4">
        <f>IF(DAY(JulSun1)=1,JulSun1+34,JulSun1+41)</f>
        <v>44779</v>
      </c>
      <c r="I8" s="4">
        <f>IF(DAY(JulSun1)=1,JulSun1+35,JulSun1+42)</f>
        <v>44780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8" t="s">
        <v>2</v>
      </c>
      <c r="D11" s="69"/>
      <c r="E11" s="68" t="s">
        <v>4</v>
      </c>
      <c r="F11" s="69"/>
      <c r="G11" s="68" t="s">
        <v>5</v>
      </c>
      <c r="H11" s="69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61"/>
      <c r="D12" s="61"/>
      <c r="E12" s="61"/>
      <c r="F12" s="61"/>
      <c r="G12" s="61"/>
      <c r="H12" s="61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62"/>
      <c r="D13" s="62"/>
      <c r="E13" s="62"/>
      <c r="F13" s="62"/>
      <c r="G13" s="62"/>
      <c r="H13" s="62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61"/>
      <c r="D14" s="61"/>
      <c r="E14" s="61"/>
      <c r="F14" s="61"/>
      <c r="G14" s="61"/>
      <c r="H14" s="61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61"/>
      <c r="D16" s="61"/>
      <c r="E16" s="61"/>
      <c r="F16" s="61"/>
      <c r="G16" s="61"/>
      <c r="H16" s="61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62"/>
      <c r="D17" s="62"/>
      <c r="E17" s="62"/>
      <c r="F17" s="62"/>
      <c r="G17" s="62"/>
      <c r="H17" s="62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61"/>
      <c r="D18" s="61"/>
      <c r="E18" s="61"/>
      <c r="F18" s="61"/>
      <c r="G18" s="61"/>
      <c r="H18" s="61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61"/>
      <c r="D20" s="61"/>
      <c r="E20" s="61"/>
      <c r="F20" s="61"/>
      <c r="G20" s="61"/>
      <c r="H20" s="61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61"/>
      <c r="D22" s="61"/>
      <c r="E22" s="61"/>
      <c r="F22" s="61"/>
      <c r="G22" s="61"/>
      <c r="H22" s="61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61"/>
      <c r="D24" s="61"/>
      <c r="E24" s="61"/>
      <c r="F24" s="61"/>
      <c r="G24" s="61"/>
      <c r="H24" s="61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62"/>
      <c r="D25" s="62"/>
      <c r="E25" s="62"/>
      <c r="F25" s="62"/>
      <c r="G25" s="62"/>
      <c r="H25" s="62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61"/>
      <c r="D26" s="61"/>
      <c r="E26" s="61"/>
      <c r="F26" s="61"/>
      <c r="G26" s="61"/>
      <c r="H26" s="61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61"/>
      <c r="D28" s="61"/>
      <c r="E28" s="61"/>
      <c r="F28" s="61"/>
      <c r="G28" s="61"/>
      <c r="H28" s="61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61"/>
      <c r="D30" s="61"/>
      <c r="E30" s="61"/>
      <c r="F30" s="61"/>
      <c r="G30" s="61"/>
      <c r="H30" s="61"/>
      <c r="I30" s="15"/>
      <c r="J30" s="34"/>
      <c r="K30" s="51"/>
      <c r="L30" s="52"/>
    </row>
    <row r="31" spans="1:12" ht="30" customHeight="1">
      <c r="A31" s="18" t="s">
        <v>20</v>
      </c>
      <c r="B31" s="22"/>
      <c r="C31" s="63"/>
      <c r="D31" s="63"/>
      <c r="E31" s="63"/>
      <c r="F31" s="63"/>
      <c r="G31" s="63"/>
      <c r="H31" s="63"/>
      <c r="I31" s="23"/>
      <c r="J31" s="8"/>
      <c r="K31" s="16"/>
      <c r="L31" s="11"/>
    </row>
  </sheetData>
  <mergeCells count="64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B2:B8"/>
    <mergeCell ref="C11:D11"/>
    <mergeCell ref="E11:F11"/>
    <mergeCell ref="G11:H11"/>
    <mergeCell ref="C12:D12"/>
    <mergeCell ref="E12:F12"/>
    <mergeCell ref="G12:H12"/>
  </mergeCells>
  <conditionalFormatting sqref="C3:H3">
    <cfRule type="expression" dxfId="55" priority="6" stopIfTrue="1">
      <formula>DAY(C3)&gt;8</formula>
    </cfRule>
  </conditionalFormatting>
  <conditionalFormatting sqref="C7:I8">
    <cfRule type="expression" dxfId="54" priority="5" stopIfTrue="1">
      <formula>AND(DAY(C7)&gt;=1,DAY(C7)&lt;=15)</formula>
    </cfRule>
  </conditionalFormatting>
  <conditionalFormatting sqref="C3:I8">
    <cfRule type="expression" dxfId="53" priority="7">
      <formula>VLOOKUP(DAY(C3),AssignmentDays,1,FALSE)=DAY(C3)</formula>
    </cfRule>
  </conditionalFormatting>
  <conditionalFormatting sqref="B12:I12 B14:I14 B16:I16 B18:I18 B20:I20 B22:I22 B24:I24 B26:I26 B28:I28 B30:I30">
    <cfRule type="expression" dxfId="52" priority="4">
      <formula>B12&lt;&gt;""</formula>
    </cfRule>
  </conditionalFormatting>
  <conditionalFormatting sqref="B13:I13 B15:I15 B17:I17 B19:I19 B21:I21 B23:I23 B25:I25 B27:I27 B29:I29 B31:I31">
    <cfRule type="expression" dxfId="51" priority="3">
      <formula>B13&lt;&gt;""</formula>
    </cfRule>
  </conditionalFormatting>
  <conditionalFormatting sqref="B13:I13 B15:I15 B17:I17 B19:I19 B21:I21 B23:I23 B25:I25 B27:I27 B29:I29">
    <cfRule type="expression" dxfId="50" priority="2">
      <formula>COLUMN(B13)&gt;=2</formula>
    </cfRule>
  </conditionalFormatting>
  <conditionalFormatting sqref="B12:I31">
    <cfRule type="expression" dxfId="49" priority="1">
      <formula>COLUMN(B12)&gt;2</formula>
    </cfRule>
  </conditionalFormatting>
  <dataValidations xWindow="239" yWindow="583" count="13">
    <dataValidation allowBlank="1" showInputMessage="1" showErrorMessage="1" prompt="Enter class in this row from columns B to I" sqref="B13"/>
    <dataValidation allowBlank="1" showInputMessage="1" showErrorMessage="1" prompt="Enter time in this row  from columns B to I" sqref="B12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Cells C2:I2 contain weekdays" sqref="C2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Automatically updated calendar year. To change the year, update cell B1 on Jan worksheet" sqref="B1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  <pageSetUpPr fitToPage="1"/>
  </sheetPr>
  <dimension ref="A1:L31"/>
  <sheetViews>
    <sheetView showGridLines="0" view="pageLayout" zoomScale="84" zoomScalePageLayoutView="84" workbookViewId="0">
      <selection activeCell="K2" sqref="K2:L31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30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5"/>
      <c r="C3" s="4">
        <f>IF(DAY(AugSun1)=1,AugSun1-6,AugSun1+1)</f>
        <v>44774</v>
      </c>
      <c r="D3" s="4">
        <f>IF(DAY(AugSun1)=1,AugSun1-5,AugSun1+2)</f>
        <v>44775</v>
      </c>
      <c r="E3" s="4">
        <f>IF(DAY(AugSun1)=1,AugSun1-4,AugSun1+3)</f>
        <v>44776</v>
      </c>
      <c r="F3" s="4">
        <f>IF(DAY(AugSun1)=1,AugSun1-3,AugSun1+4)</f>
        <v>44777</v>
      </c>
      <c r="G3" s="4">
        <f>IF(DAY(AugSun1)=1,AugSun1-2,AugSun1+5)</f>
        <v>44778</v>
      </c>
      <c r="H3" s="4">
        <f>IF(DAY(AugSun1)=1,AugSun1-1,AugSun1+6)</f>
        <v>44779</v>
      </c>
      <c r="I3" s="4">
        <f>IF(DAY(AugSun1)=1,AugSun1,AugSun1+7)</f>
        <v>44780</v>
      </c>
      <c r="J3" s="34"/>
      <c r="K3" s="51"/>
      <c r="L3" s="52"/>
    </row>
    <row r="4" spans="1:12" ht="30" customHeight="1">
      <c r="A4" s="9"/>
      <c r="B4" s="65"/>
      <c r="C4" s="4">
        <f>IF(DAY(AugSun1)=1,AugSun1+1,AugSun1+8)</f>
        <v>44781</v>
      </c>
      <c r="D4" s="4">
        <f>IF(DAY(AugSun1)=1,AugSun1+2,AugSun1+9)</f>
        <v>44782</v>
      </c>
      <c r="E4" s="4">
        <f>IF(DAY(AugSun1)=1,AugSun1+3,AugSun1+10)</f>
        <v>44783</v>
      </c>
      <c r="F4" s="4">
        <f>IF(DAY(AugSun1)=1,AugSun1+4,AugSun1+11)</f>
        <v>44784</v>
      </c>
      <c r="G4" s="4">
        <f>IF(DAY(AugSun1)=1,AugSun1+5,AugSun1+12)</f>
        <v>44785</v>
      </c>
      <c r="H4" s="4">
        <f>IF(DAY(AugSun1)=1,AugSun1+6,AugSun1+13)</f>
        <v>44786</v>
      </c>
      <c r="I4" s="4">
        <f>IF(DAY(AugSun1)=1,AugSun1+7,AugSun1+14)</f>
        <v>44787</v>
      </c>
      <c r="J4" s="34"/>
      <c r="K4" s="51"/>
      <c r="L4" s="52"/>
    </row>
    <row r="5" spans="1:12" ht="30" customHeight="1">
      <c r="A5" s="9"/>
      <c r="B5" s="65"/>
      <c r="C5" s="4">
        <f>IF(DAY(AugSun1)=1,AugSun1+8,AugSun1+15)</f>
        <v>44788</v>
      </c>
      <c r="D5" s="4">
        <f>IF(DAY(AugSun1)=1,AugSun1+9,AugSun1+16)</f>
        <v>44789</v>
      </c>
      <c r="E5" s="4">
        <f>IF(DAY(AugSun1)=1,AugSun1+10,AugSun1+17)</f>
        <v>44790</v>
      </c>
      <c r="F5" s="4">
        <f>IF(DAY(AugSun1)=1,AugSun1+11,AugSun1+18)</f>
        <v>44791</v>
      </c>
      <c r="G5" s="4">
        <f>IF(DAY(AugSun1)=1,AugSun1+12,AugSun1+19)</f>
        <v>44792</v>
      </c>
      <c r="H5" s="4">
        <f>IF(DAY(AugSun1)=1,AugSun1+13,AugSun1+20)</f>
        <v>44793</v>
      </c>
      <c r="I5" s="4">
        <f>IF(DAY(AugSun1)=1,AugSun1+14,AugSun1+21)</f>
        <v>44794</v>
      </c>
      <c r="J5" s="34"/>
      <c r="K5" s="51"/>
      <c r="L5" s="52"/>
    </row>
    <row r="6" spans="1:12" ht="30" customHeight="1">
      <c r="A6" s="9"/>
      <c r="B6" s="65"/>
      <c r="C6" s="4">
        <f>IF(DAY(AugSun1)=1,AugSun1+15,AugSun1+22)</f>
        <v>44795</v>
      </c>
      <c r="D6" s="4">
        <f>IF(DAY(AugSun1)=1,AugSun1+16,AugSun1+23)</f>
        <v>44796</v>
      </c>
      <c r="E6" s="4">
        <f>IF(DAY(AugSun1)=1,AugSun1+17,AugSun1+24)</f>
        <v>44797</v>
      </c>
      <c r="F6" s="4">
        <f>IF(DAY(AugSun1)=1,AugSun1+18,AugSun1+25)</f>
        <v>44798</v>
      </c>
      <c r="G6" s="4">
        <f>IF(DAY(AugSun1)=1,AugSun1+19,AugSun1+26)</f>
        <v>44799</v>
      </c>
      <c r="H6" s="4">
        <f>IF(DAY(AugSun1)=1,AugSun1+20,AugSun1+27)</f>
        <v>44800</v>
      </c>
      <c r="I6" s="4">
        <f>IF(DAY(AugSun1)=1,AugSun1+21,AugSun1+28)</f>
        <v>44801</v>
      </c>
      <c r="J6" s="34"/>
      <c r="K6" s="51"/>
      <c r="L6" s="52"/>
    </row>
    <row r="7" spans="1:12" ht="30" customHeight="1">
      <c r="A7" s="9"/>
      <c r="B7" s="65"/>
      <c r="C7" s="4">
        <f>IF(DAY(AugSun1)=1,AugSun1+22,AugSun1+29)</f>
        <v>44802</v>
      </c>
      <c r="D7" s="4">
        <f>IF(DAY(AugSun1)=1,AugSun1+23,AugSun1+30)</f>
        <v>44803</v>
      </c>
      <c r="E7" s="4">
        <f>IF(DAY(AugSun1)=1,AugSun1+24,AugSun1+31)</f>
        <v>44804</v>
      </c>
      <c r="F7" s="4">
        <f>IF(DAY(AugSun1)=1,AugSun1+25,AugSun1+32)</f>
        <v>44805</v>
      </c>
      <c r="G7" s="4">
        <f>IF(DAY(AugSun1)=1,AugSun1+26,AugSun1+33)</f>
        <v>44806</v>
      </c>
      <c r="H7" s="4">
        <f>IF(DAY(AugSun1)=1,AugSun1+27,AugSun1+34)</f>
        <v>44807</v>
      </c>
      <c r="I7" s="4">
        <f>IF(DAY(AugSun1)=1,AugSun1+28,AugSun1+35)</f>
        <v>44808</v>
      </c>
      <c r="J7" s="35"/>
      <c r="K7" s="16"/>
      <c r="L7" s="11"/>
    </row>
    <row r="8" spans="1:12" ht="30" customHeight="1">
      <c r="A8" s="9"/>
      <c r="B8" s="66"/>
      <c r="C8" s="4">
        <f>IF(DAY(AugSun1)=1,AugSun1+29,AugSun1+36)</f>
        <v>44809</v>
      </c>
      <c r="D8" s="4">
        <f>IF(DAY(AugSun1)=1,AugSun1+30,AugSun1+37)</f>
        <v>44810</v>
      </c>
      <c r="E8" s="4">
        <f>IF(DAY(AugSun1)=1,AugSun1+31,AugSun1+38)</f>
        <v>44811</v>
      </c>
      <c r="F8" s="4">
        <f>IF(DAY(AugSun1)=1,AugSun1+32,AugSun1+39)</f>
        <v>44812</v>
      </c>
      <c r="G8" s="4">
        <f>IF(DAY(AugSun1)=1,AugSun1+33,AugSun1+40)</f>
        <v>44813</v>
      </c>
      <c r="H8" s="4">
        <f>IF(DAY(AugSun1)=1,AugSun1+34,AugSun1+41)</f>
        <v>44814</v>
      </c>
      <c r="I8" s="4">
        <f>IF(DAY(AugSun1)=1,AugSun1+35,AugSun1+42)</f>
        <v>44815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8" t="s">
        <v>2</v>
      </c>
      <c r="D11" s="69"/>
      <c r="E11" s="68" t="s">
        <v>4</v>
      </c>
      <c r="F11" s="69"/>
      <c r="G11" s="68" t="s">
        <v>5</v>
      </c>
      <c r="H11" s="69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61"/>
      <c r="D12" s="61"/>
      <c r="E12" s="61"/>
      <c r="F12" s="61"/>
      <c r="G12" s="61"/>
      <c r="H12" s="61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62"/>
      <c r="D13" s="62"/>
      <c r="E13" s="62"/>
      <c r="F13" s="62"/>
      <c r="G13" s="62"/>
      <c r="H13" s="62"/>
      <c r="I13" s="25"/>
      <c r="J13" s="35"/>
      <c r="K13" s="16"/>
      <c r="L13" s="11"/>
    </row>
    <row r="14" spans="1:12" ht="30" customHeight="1">
      <c r="A14" s="18" t="s">
        <v>19</v>
      </c>
      <c r="B14" s="14"/>
      <c r="C14" s="61"/>
      <c r="D14" s="61"/>
      <c r="E14" s="61"/>
      <c r="F14" s="61"/>
      <c r="G14" s="61"/>
      <c r="H14" s="61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61"/>
      <c r="D16" s="61"/>
      <c r="E16" s="61"/>
      <c r="F16" s="61"/>
      <c r="G16" s="61"/>
      <c r="H16" s="61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62"/>
      <c r="D17" s="62"/>
      <c r="E17" s="62"/>
      <c r="F17" s="62"/>
      <c r="G17" s="62"/>
      <c r="H17" s="62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61"/>
      <c r="D18" s="61"/>
      <c r="E18" s="61"/>
      <c r="F18" s="61"/>
      <c r="G18" s="61"/>
      <c r="H18" s="61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6"/>
      <c r="J19" s="35"/>
      <c r="K19" s="16"/>
      <c r="L19" s="11"/>
    </row>
    <row r="20" spans="1:12" ht="30" customHeight="1">
      <c r="A20" s="18" t="s">
        <v>19</v>
      </c>
      <c r="B20" s="14"/>
      <c r="C20" s="61"/>
      <c r="D20" s="61"/>
      <c r="E20" s="61"/>
      <c r="F20" s="61"/>
      <c r="G20" s="61"/>
      <c r="H20" s="61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61"/>
      <c r="D22" s="61"/>
      <c r="E22" s="61"/>
      <c r="F22" s="61"/>
      <c r="G22" s="61"/>
      <c r="H22" s="61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61"/>
      <c r="D24" s="61"/>
      <c r="E24" s="61"/>
      <c r="F24" s="61"/>
      <c r="G24" s="61"/>
      <c r="H24" s="61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62"/>
      <c r="D25" s="62"/>
      <c r="E25" s="62"/>
      <c r="F25" s="62"/>
      <c r="G25" s="62"/>
      <c r="H25" s="62"/>
      <c r="I25" s="25"/>
      <c r="J25" s="35"/>
      <c r="K25" s="16"/>
      <c r="L25" s="11"/>
    </row>
    <row r="26" spans="1:12" ht="30" customHeight="1">
      <c r="A26" s="18" t="s">
        <v>19</v>
      </c>
      <c r="B26" s="14"/>
      <c r="C26" s="61"/>
      <c r="D26" s="61"/>
      <c r="E26" s="61"/>
      <c r="F26" s="61"/>
      <c r="G26" s="61"/>
      <c r="H26" s="61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61"/>
      <c r="D28" s="61"/>
      <c r="E28" s="61"/>
      <c r="F28" s="61"/>
      <c r="G28" s="61"/>
      <c r="H28" s="61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61"/>
      <c r="D30" s="61"/>
      <c r="E30" s="61"/>
      <c r="F30" s="61"/>
      <c r="G30" s="61"/>
      <c r="H30" s="61"/>
      <c r="I30" s="15"/>
      <c r="J30" s="34"/>
      <c r="K30" s="51"/>
      <c r="L30" s="52"/>
    </row>
    <row r="31" spans="1:12" ht="30" customHeight="1">
      <c r="A31" s="18" t="s">
        <v>20</v>
      </c>
      <c r="B31" s="28"/>
      <c r="C31" s="70"/>
      <c r="D31" s="70"/>
      <c r="E31" s="70"/>
      <c r="F31" s="70"/>
      <c r="G31" s="70"/>
      <c r="H31" s="70"/>
      <c r="I31" s="29"/>
      <c r="J31" s="34"/>
      <c r="K31" s="16"/>
      <c r="L31" s="11"/>
    </row>
  </sheetData>
  <mergeCells count="64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B2:B8"/>
    <mergeCell ref="C11:D11"/>
    <mergeCell ref="E11:F11"/>
    <mergeCell ref="G11:H11"/>
    <mergeCell ref="C12:D12"/>
    <mergeCell ref="E12:F12"/>
    <mergeCell ref="G12:H12"/>
  </mergeCells>
  <conditionalFormatting sqref="C3:H3">
    <cfRule type="expression" dxfId="46" priority="6" stopIfTrue="1">
      <formula>DAY(C3)&gt;8</formula>
    </cfRule>
  </conditionalFormatting>
  <conditionalFormatting sqref="C7:I8">
    <cfRule type="expression" dxfId="45" priority="5" stopIfTrue="1">
      <formula>AND(DAY(C7)&gt;=1,DAY(C7)&lt;=15)</formula>
    </cfRule>
  </conditionalFormatting>
  <conditionalFormatting sqref="C3:I8">
    <cfRule type="expression" dxfId="44" priority="7">
      <formula>VLOOKUP(DAY(C3),AssignmentDays,1,FALSE)=DAY(C3)</formula>
    </cfRule>
  </conditionalFormatting>
  <conditionalFormatting sqref="B12:I12 B14:I14 B16:I16 B18:I18 B20:I20 B22:I22 B24:I24 B26:I26 B28:I28 B30:I30">
    <cfRule type="expression" dxfId="43" priority="4">
      <formula>B12&lt;&gt;""</formula>
    </cfRule>
  </conditionalFormatting>
  <conditionalFormatting sqref="B13:I13 B15:I15 B17:I17 B19:I19 B21:I21 B23:I23 B25:I25 B27:I27 B29:I29 B31:I31">
    <cfRule type="expression" dxfId="42" priority="3">
      <formula>B12&lt;&gt;""</formula>
    </cfRule>
  </conditionalFormatting>
  <conditionalFormatting sqref="B13:I13 B15:I15 B17:I17 B19:I19 B21:I21 B23:I23 B25:I25 B27:I27 B29:I29">
    <cfRule type="expression" dxfId="41" priority="2">
      <formula>COLUMN(B13)&gt;=2</formula>
    </cfRule>
  </conditionalFormatting>
  <conditionalFormatting sqref="B12:I31">
    <cfRule type="expression" dxfId="40" priority="1">
      <formula>COLUMN(B12)&gt;2</formula>
    </cfRule>
  </conditionalFormatting>
  <dataValidations xWindow="132" yWindow="585" count="13">
    <dataValidation allowBlank="1" showInputMessage="1" showErrorMessage="1" prompt="Automatically updated calendar year. To change the year, update cell B1 on Jan worksheet" sqref="B1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4"/>
    <pageSetUpPr fitToPage="1"/>
  </sheetPr>
  <dimension ref="A1:L32"/>
  <sheetViews>
    <sheetView showGridLines="0" view="pageLayout" zoomScale="84" zoomScalePageLayoutView="84" workbookViewId="0">
      <selection activeCell="K2" sqref="K2:L31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2022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56" t="s">
        <v>31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5"/>
      <c r="C3" s="4">
        <f>IF(DAY(SepSun1)=1,SepSun1-6,SepSun1+1)</f>
        <v>44802</v>
      </c>
      <c r="D3" s="4">
        <f>IF(DAY(SepSun1)=1,SepSun1-5,SepSun1+2)</f>
        <v>44803</v>
      </c>
      <c r="E3" s="4">
        <f>IF(DAY(SepSun1)=1,SepSun1-4,SepSun1+3)</f>
        <v>44804</v>
      </c>
      <c r="F3" s="4">
        <f>IF(DAY(SepSun1)=1,SepSun1-3,SepSun1+4)</f>
        <v>44805</v>
      </c>
      <c r="G3" s="4">
        <f>IF(DAY(SepSun1)=1,SepSun1-2,SepSun1+5)</f>
        <v>44806</v>
      </c>
      <c r="H3" s="4">
        <f>IF(DAY(SepSun1)=1,SepSun1-1,SepSun1+6)</f>
        <v>44807</v>
      </c>
      <c r="I3" s="4">
        <f>IF(DAY(SepSun1)=1,SepSun1,SepSun1+7)</f>
        <v>44808</v>
      </c>
      <c r="J3" s="34"/>
      <c r="K3" s="51"/>
      <c r="L3" s="52"/>
    </row>
    <row r="4" spans="1:12" ht="30" customHeight="1">
      <c r="A4" s="9"/>
      <c r="B4" s="65"/>
      <c r="C4" s="4">
        <f>IF(DAY(SepSun1)=1,SepSun1+1,SepSun1+8)</f>
        <v>44809</v>
      </c>
      <c r="D4" s="4">
        <f>IF(DAY(SepSun1)=1,SepSun1+2,SepSun1+9)</f>
        <v>44810</v>
      </c>
      <c r="E4" s="4">
        <f>IF(DAY(SepSun1)=1,SepSun1+3,SepSun1+10)</f>
        <v>44811</v>
      </c>
      <c r="F4" s="4">
        <f>IF(DAY(SepSun1)=1,SepSun1+4,SepSun1+11)</f>
        <v>44812</v>
      </c>
      <c r="G4" s="4">
        <f>IF(DAY(SepSun1)=1,SepSun1+5,SepSun1+12)</f>
        <v>44813</v>
      </c>
      <c r="H4" s="4">
        <f>IF(DAY(SepSun1)=1,SepSun1+6,SepSun1+13)</f>
        <v>44814</v>
      </c>
      <c r="I4" s="4">
        <f>IF(DAY(SepSun1)=1,SepSun1+7,SepSun1+14)</f>
        <v>44815</v>
      </c>
      <c r="J4" s="34"/>
      <c r="K4" s="51"/>
      <c r="L4" s="52"/>
    </row>
    <row r="5" spans="1:12" ht="30" customHeight="1">
      <c r="A5" s="9"/>
      <c r="B5" s="65"/>
      <c r="C5" s="4">
        <f>IF(DAY(SepSun1)=1,SepSun1+8,SepSun1+15)</f>
        <v>44816</v>
      </c>
      <c r="D5" s="4">
        <f>IF(DAY(SepSun1)=1,SepSun1+9,SepSun1+16)</f>
        <v>44817</v>
      </c>
      <c r="E5" s="4">
        <f>IF(DAY(SepSun1)=1,SepSun1+10,SepSun1+17)</f>
        <v>44818</v>
      </c>
      <c r="F5" s="4">
        <f>IF(DAY(SepSun1)=1,SepSun1+11,SepSun1+18)</f>
        <v>44819</v>
      </c>
      <c r="G5" s="4">
        <f>IF(DAY(SepSun1)=1,SepSun1+12,SepSun1+19)</f>
        <v>44820</v>
      </c>
      <c r="H5" s="4">
        <f>IF(DAY(SepSun1)=1,SepSun1+13,SepSun1+20)</f>
        <v>44821</v>
      </c>
      <c r="I5" s="4">
        <f>IF(DAY(SepSun1)=1,SepSun1+14,SepSun1+21)</f>
        <v>44822</v>
      </c>
      <c r="J5" s="34"/>
      <c r="K5" s="51"/>
      <c r="L5" s="52"/>
    </row>
    <row r="6" spans="1:12" ht="30" customHeight="1">
      <c r="A6" s="9"/>
      <c r="B6" s="65"/>
      <c r="C6" s="4">
        <f>IF(DAY(SepSun1)=1,SepSun1+15,SepSun1+22)</f>
        <v>44823</v>
      </c>
      <c r="D6" s="4">
        <f>IF(DAY(SepSun1)=1,SepSun1+16,SepSun1+23)</f>
        <v>44824</v>
      </c>
      <c r="E6" s="4">
        <f>IF(DAY(SepSun1)=1,SepSun1+17,SepSun1+24)</f>
        <v>44825</v>
      </c>
      <c r="F6" s="4">
        <f>IF(DAY(SepSun1)=1,SepSun1+18,SepSun1+25)</f>
        <v>44826</v>
      </c>
      <c r="G6" s="4">
        <f>IF(DAY(SepSun1)=1,SepSun1+19,SepSun1+26)</f>
        <v>44827</v>
      </c>
      <c r="H6" s="4">
        <f>IF(DAY(SepSun1)=1,SepSun1+20,SepSun1+27)</f>
        <v>44828</v>
      </c>
      <c r="I6" s="4">
        <f>IF(DAY(SepSun1)=1,SepSun1+21,SepSun1+28)</f>
        <v>44829</v>
      </c>
      <c r="J6" s="34"/>
      <c r="K6" s="51"/>
      <c r="L6" s="52"/>
    </row>
    <row r="7" spans="1:12" ht="30" customHeight="1">
      <c r="A7" s="9"/>
      <c r="B7" s="65"/>
      <c r="C7" s="4">
        <f>IF(DAY(SepSun1)=1,SepSun1+22,SepSun1+29)</f>
        <v>44830</v>
      </c>
      <c r="D7" s="4">
        <f>IF(DAY(SepSun1)=1,SepSun1+23,SepSun1+30)</f>
        <v>44831</v>
      </c>
      <c r="E7" s="4">
        <f>IF(DAY(SepSun1)=1,SepSun1+24,SepSun1+31)</f>
        <v>44832</v>
      </c>
      <c r="F7" s="4">
        <f>IF(DAY(SepSun1)=1,SepSun1+25,SepSun1+32)</f>
        <v>44833</v>
      </c>
      <c r="G7" s="4">
        <f>IF(DAY(SepSun1)=1,SepSun1+26,SepSun1+33)</f>
        <v>44834</v>
      </c>
      <c r="H7" s="4">
        <f>IF(DAY(SepSun1)=1,SepSun1+27,SepSun1+34)</f>
        <v>44835</v>
      </c>
      <c r="I7" s="4">
        <f>IF(DAY(SepSun1)=1,SepSun1+28,SepSun1+35)</f>
        <v>44836</v>
      </c>
      <c r="J7" s="38"/>
      <c r="K7" s="16"/>
      <c r="L7" s="11"/>
    </row>
    <row r="8" spans="1:12" ht="30" customHeight="1">
      <c r="A8" s="9"/>
      <c r="B8" s="66"/>
      <c r="C8" s="4">
        <f>IF(DAY(SepSun1)=1,SepSun1+29,SepSun1+36)</f>
        <v>44837</v>
      </c>
      <c r="D8" s="4">
        <f>IF(DAY(SepSun1)=1,SepSun1+30,SepSun1+37)</f>
        <v>44838</v>
      </c>
      <c r="E8" s="4">
        <f>IF(DAY(SepSun1)=1,SepSun1+31,SepSun1+38)</f>
        <v>44839</v>
      </c>
      <c r="F8" s="4">
        <f>IF(DAY(SepSun1)=1,SepSun1+32,SepSun1+39)</f>
        <v>44840</v>
      </c>
      <c r="G8" s="4">
        <f>IF(DAY(SepSun1)=1,SepSun1+33,SepSun1+40)</f>
        <v>44841</v>
      </c>
      <c r="H8" s="4">
        <f>IF(DAY(SepSun1)=1,SepSun1+34,SepSun1+41)</f>
        <v>44842</v>
      </c>
      <c r="I8" s="4">
        <f>IF(DAY(SepSun1)=1,SepSun1+35,SepSun1+42)</f>
        <v>44843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8" t="s">
        <v>2</v>
      </c>
      <c r="D11" s="69"/>
      <c r="E11" s="68" t="s">
        <v>4</v>
      </c>
      <c r="F11" s="69"/>
      <c r="G11" s="68" t="s">
        <v>5</v>
      </c>
      <c r="H11" s="69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61"/>
      <c r="D12" s="61"/>
      <c r="E12" s="61"/>
      <c r="F12" s="61"/>
      <c r="G12" s="61"/>
      <c r="H12" s="61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62"/>
      <c r="D13" s="62"/>
      <c r="E13" s="62"/>
      <c r="F13" s="62"/>
      <c r="G13" s="62"/>
      <c r="H13" s="62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61"/>
      <c r="D14" s="61"/>
      <c r="E14" s="61"/>
      <c r="F14" s="61"/>
      <c r="G14" s="61"/>
      <c r="H14" s="61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62"/>
      <c r="D15" s="62"/>
      <c r="E15" s="62"/>
      <c r="F15" s="62"/>
      <c r="G15" s="62"/>
      <c r="H15" s="62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61"/>
      <c r="D16" s="61"/>
      <c r="E16" s="61"/>
      <c r="F16" s="61"/>
      <c r="G16" s="61"/>
      <c r="H16" s="61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62"/>
      <c r="D17" s="62"/>
      <c r="E17" s="62"/>
      <c r="F17" s="62"/>
      <c r="G17" s="62"/>
      <c r="H17" s="62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61"/>
      <c r="D18" s="61"/>
      <c r="E18" s="61"/>
      <c r="F18" s="61"/>
      <c r="G18" s="61"/>
      <c r="H18" s="61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62"/>
      <c r="D19" s="62"/>
      <c r="E19" s="62"/>
      <c r="F19" s="62"/>
      <c r="G19" s="62"/>
      <c r="H19" s="62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61"/>
      <c r="D20" s="61"/>
      <c r="E20" s="61"/>
      <c r="F20" s="61"/>
      <c r="G20" s="61"/>
      <c r="H20" s="61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62"/>
      <c r="D21" s="62"/>
      <c r="E21" s="62"/>
      <c r="F21" s="62"/>
      <c r="G21" s="62"/>
      <c r="H21" s="62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61"/>
      <c r="D22" s="61"/>
      <c r="E22" s="61"/>
      <c r="F22" s="61"/>
      <c r="G22" s="61"/>
      <c r="H22" s="61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62"/>
      <c r="D23" s="62"/>
      <c r="E23" s="62"/>
      <c r="F23" s="62"/>
      <c r="G23" s="62"/>
      <c r="H23" s="62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61"/>
      <c r="D24" s="61"/>
      <c r="E24" s="61"/>
      <c r="F24" s="61"/>
      <c r="G24" s="61"/>
      <c r="H24" s="61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62"/>
      <c r="D25" s="62"/>
      <c r="E25" s="62"/>
      <c r="F25" s="62"/>
      <c r="G25" s="62"/>
      <c r="H25" s="62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61"/>
      <c r="D26" s="61"/>
      <c r="E26" s="61"/>
      <c r="F26" s="61"/>
      <c r="G26" s="61"/>
      <c r="H26" s="61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62"/>
      <c r="D27" s="62"/>
      <c r="E27" s="62"/>
      <c r="F27" s="62"/>
      <c r="G27" s="62"/>
      <c r="H27" s="62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61"/>
      <c r="D28" s="61"/>
      <c r="E28" s="61"/>
      <c r="F28" s="61"/>
      <c r="G28" s="61"/>
      <c r="H28" s="61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62"/>
      <c r="D29" s="62"/>
      <c r="E29" s="62"/>
      <c r="F29" s="62"/>
      <c r="G29" s="62"/>
      <c r="H29" s="62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61"/>
      <c r="D30" s="61"/>
      <c r="E30" s="61"/>
      <c r="F30" s="61"/>
      <c r="G30" s="61"/>
      <c r="H30" s="61"/>
      <c r="I30" s="15"/>
      <c r="J30" s="34"/>
      <c r="K30" s="51"/>
      <c r="L30" s="52"/>
    </row>
    <row r="31" spans="1:12" ht="30" customHeight="1">
      <c r="A31" s="18" t="s">
        <v>20</v>
      </c>
      <c r="B31" s="28"/>
      <c r="C31" s="70"/>
      <c r="D31" s="70"/>
      <c r="E31" s="70"/>
      <c r="F31" s="70"/>
      <c r="G31" s="70"/>
      <c r="H31" s="70"/>
      <c r="I31" s="29"/>
      <c r="J31" s="34"/>
      <c r="K31" s="16"/>
      <c r="L31" s="11"/>
    </row>
    <row r="32" spans="1:12" ht="30" customHeight="1">
      <c r="J32" s="37"/>
    </row>
  </sheetData>
  <mergeCells count="64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B2:B8"/>
    <mergeCell ref="C11:D11"/>
    <mergeCell ref="E11:F11"/>
    <mergeCell ref="G11:H11"/>
    <mergeCell ref="C12:D12"/>
    <mergeCell ref="E12:F12"/>
    <mergeCell ref="G12:H12"/>
  </mergeCells>
  <conditionalFormatting sqref="C3:H3">
    <cfRule type="expression" dxfId="36" priority="6" stopIfTrue="1">
      <formula>DAY(C3)&gt;8</formula>
    </cfRule>
  </conditionalFormatting>
  <conditionalFormatting sqref="C7:I8">
    <cfRule type="expression" dxfId="35" priority="5" stopIfTrue="1">
      <formula>AND(DAY(C7)&gt;=1,DAY(C7)&lt;=15)</formula>
    </cfRule>
  </conditionalFormatting>
  <conditionalFormatting sqref="C3:I8">
    <cfRule type="expression" dxfId="34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33" priority="4">
      <formula>B13&lt;&gt;""</formula>
    </cfRule>
  </conditionalFormatting>
  <conditionalFormatting sqref="B12:I12 B14:I14 B16:I16 B18:I18 B20:I20 B22:I22 B24:I24 B26:I26 B28:I28 B30:I30">
    <cfRule type="expression" dxfId="32" priority="3">
      <formula>B12&lt;&gt;""</formula>
    </cfRule>
  </conditionalFormatting>
  <conditionalFormatting sqref="B13:I13 B15:I15 B17:I17 B19:I19 B21:I21 B23:I23 B25:I25 B27:I27 B29:I29">
    <cfRule type="expression" dxfId="31" priority="2">
      <formula>COLUMN(B13)&gt;=2</formula>
    </cfRule>
  </conditionalFormatting>
  <conditionalFormatting sqref="B12:I31">
    <cfRule type="expression" dxfId="30" priority="1">
      <formula>COLUMN(B12)&gt;2</formula>
    </cfRule>
  </conditionalFormatting>
  <dataValidations count="13">
    <dataValidation allowBlank="1" showInputMessage="1" showErrorMessage="1" prompt="Enter class in this row from columns B to I" sqref="B13"/>
    <dataValidation allowBlank="1" showInputMessage="1" showErrorMessage="1" prompt="Enter time in this row  from columns B to I" sqref="B12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Cells C2:I2 contain weekdays" sqref="C2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Automatically updated calendar year. To change the year, update cell B1 on Jan worksheet" sqref="B1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Completed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598FAC-F6FB-41C1-A8B5-3788F9907361}">
  <ds:schemaRefs>
    <ds:schemaRef ds:uri="http://schemas.microsoft.com/office/2006/documentManagement/types"/>
    <ds:schemaRef ds:uri="16c05727-aa75-4e4a-9b5f-8a80a116589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71af3243-3dd4-4a8d-8c0d-dd76da1f02a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00EAF0-7D53-4F2E-A3F0-6ACE8DE5B7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EC134D-EF26-4489-BF4F-D004AB4EA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61</vt:i4>
      </vt:variant>
    </vt:vector>
  </HeadingPairs>
  <TitlesOfParts>
    <vt:vector size="7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Apr!AssignmentDays</vt:lpstr>
      <vt:lpstr>Aug!AssignmentDays</vt:lpstr>
      <vt:lpstr>Dec!AssignmentDays</vt:lpstr>
      <vt:lpstr>Feb!AssignmentDays</vt:lpstr>
      <vt:lpstr>Jul!AssignmentDays</vt:lpstr>
      <vt:lpstr>Jun!AssignmentDays</vt:lpstr>
      <vt:lpstr>Mar!AssignmentDays</vt:lpstr>
      <vt:lpstr>May!AssignmentDays</vt:lpstr>
      <vt:lpstr>Nov!AssignmentDays</vt:lpstr>
      <vt:lpstr>Oct!AssignmentDays</vt:lpstr>
      <vt:lpstr>Sep!AssignmentDays</vt:lpstr>
      <vt:lpstr>AssignmentDays</vt:lpstr>
      <vt:lpstr>CalendarYear</vt:lpstr>
      <vt:lpstr>ColumnTitle1</vt:lpstr>
      <vt:lpstr>ColumnTitle10</vt:lpstr>
      <vt:lpstr>ColumnTitle11</vt:lpstr>
      <vt:lpstr>ColumnTitle12</vt:lpstr>
      <vt:lpstr>ColumnTitle2</vt:lpstr>
      <vt:lpstr>ColumnTitle3</vt:lpstr>
      <vt:lpstr>ColumnTitle4</vt:lpstr>
      <vt:lpstr>ColumnTitle5</vt:lpstr>
      <vt:lpstr>ColumnTitle6</vt:lpstr>
      <vt:lpstr>ColumnTitle7</vt:lpstr>
      <vt:lpstr>ColumnTitle8</vt:lpstr>
      <vt:lpstr>ColumnTitle9</vt:lpstr>
      <vt:lpstr>ColumnTitleRegion1..I8.1</vt:lpstr>
      <vt:lpstr>ColumnTitleRegion1..I8.10</vt:lpstr>
      <vt:lpstr>ColumnTitleRegion1..I8.11</vt:lpstr>
      <vt:lpstr>ColumnTitleRegion1..I8.12</vt:lpstr>
      <vt:lpstr>ColumnTitleRegion1..I8.2</vt:lpstr>
      <vt:lpstr>ColumnTitleRegion1..I8.3</vt:lpstr>
      <vt:lpstr>ColumnTitleRegion1..I8.4</vt:lpstr>
      <vt:lpstr>ColumnTitleRegion1..I8.5</vt:lpstr>
      <vt:lpstr>ColumnTitleRegion1..I8.6</vt:lpstr>
      <vt:lpstr>ColumnTitleRegion1..I8.7</vt:lpstr>
      <vt:lpstr>ColumnTitleRegion1..I8.8</vt:lpstr>
      <vt:lpstr>ColumnTitleRegion1..I8.9</vt:lpstr>
      <vt:lpstr>Apr!ImportantDatesTable</vt:lpstr>
      <vt:lpstr>Aug!ImportantDatesTable</vt:lpstr>
      <vt:lpstr>Dec!ImportantDatesTable</vt:lpstr>
      <vt:lpstr>Feb!ImportantDatesTable</vt:lpstr>
      <vt:lpstr>Jul!ImportantDatesTable</vt:lpstr>
      <vt:lpstr>Jun!ImportantDatesTable</vt:lpstr>
      <vt:lpstr>Mar!ImportantDatesTable</vt:lpstr>
      <vt:lpstr>May!ImportantDatesTable</vt:lpstr>
      <vt:lpstr>Nov!ImportantDatesTable</vt:lpstr>
      <vt:lpstr>Oct!ImportantDatesTable</vt:lpstr>
      <vt:lpstr>Sep!ImportantDatesTable</vt:lpstr>
      <vt:lpstr>ImportantDatesTable</vt:lpstr>
      <vt:lpstr>TitleRegion2..I31.1</vt:lpstr>
      <vt:lpstr>TitleRegion2..I31.10</vt:lpstr>
      <vt:lpstr>TitleRegion2..I31.11</vt:lpstr>
      <vt:lpstr>TitleRegion2..I31.12</vt:lpstr>
      <vt:lpstr>TitleRegion2..I31.2</vt:lpstr>
      <vt:lpstr>TitleRegion2..I31.3</vt:lpstr>
      <vt:lpstr>TitleRegion2..I31.4</vt:lpstr>
      <vt:lpstr>TitleRegion2..I31.5</vt:lpstr>
      <vt:lpstr>TitleRegion2..I31.6</vt:lpstr>
      <vt:lpstr>TitleRegion2..I31.7</vt:lpstr>
      <vt:lpstr>TitleRegion2..I31.8</vt:lpstr>
      <vt:lpstr>TitleRegion2..I31.9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Student Calendar - CalendarLabs.com</dc:title>
  <dc:subject>2022 Student Calendar - CalendarLabs.com</dc:subject>
  <dc:creator/>
  <cp:keywords>Calendar; calendarlabs.com</cp:keywords>
  <dc:description>All Rights Reserved. Copyright © CalendarLabs.com. Do not distribute or sale without written permission.</dc:description>
  <cp:lastModifiedBy/>
  <dcterms:created xsi:type="dcterms:W3CDTF">2020-07-08T21:07:10Z</dcterms:created>
  <dcterms:modified xsi:type="dcterms:W3CDTF">2021-05-29T13:05:09Z</dcterms:modified>
  <cp:category>Calendar;calendarlabs.com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