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autoCompressPictures="0"/>
  <bookViews>
    <workbookView xWindow="0" yWindow="0" windowWidth="20490" windowHeight="7515" tabRatio="741"/>
  </bookViews>
  <sheets>
    <sheet name="Jan" sheetId="1" r:id="rId1"/>
    <sheet name="Feb" sheetId="6" r:id="rId2"/>
    <sheet name="Mar" sheetId="7" r:id="rId3"/>
    <sheet name="Apr" sheetId="8" r:id="rId4"/>
    <sheet name="May" sheetId="9" r:id="rId5"/>
    <sheet name="Jun" sheetId="10" r:id="rId6"/>
    <sheet name="Jul" sheetId="11" r:id="rId7"/>
    <sheet name="Aug" sheetId="12" r:id="rId8"/>
    <sheet name="Sep" sheetId="13" r:id="rId9"/>
    <sheet name="Oct" sheetId="14" r:id="rId10"/>
    <sheet name="Nov" sheetId="15" r:id="rId11"/>
    <sheet name="Dec" sheetId="16" r:id="rId12"/>
  </sheets>
  <definedNames>
    <definedName name="AprSun1">DATE(CalendarYear,4,1)-WEEKDAY(DATE(CalendarYear,4,1))</definedName>
    <definedName name="AssignmentDays" localSheetId="3">Apr!$L$4:$L$33</definedName>
    <definedName name="AssignmentDays" localSheetId="7">Aug!$L$4:$L$33</definedName>
    <definedName name="AssignmentDays" localSheetId="11">Dec!$L$4:$L$33</definedName>
    <definedName name="AssignmentDays" localSheetId="1">Feb!$L$4:$L$33</definedName>
    <definedName name="AssignmentDays" localSheetId="6">Jul!$L$4:$L$33</definedName>
    <definedName name="AssignmentDays" localSheetId="5">Jun!$L$4:$L$33</definedName>
    <definedName name="AssignmentDays" localSheetId="2">Mar!$L$4:$L$33</definedName>
    <definedName name="AssignmentDays" localSheetId="4">May!$L$4:$L$33</definedName>
    <definedName name="AssignmentDays" localSheetId="10">Nov!$L$4:$L$33</definedName>
    <definedName name="AssignmentDays" localSheetId="9">Oct!$L$4:$L$33</definedName>
    <definedName name="AssignmentDays" localSheetId="8">Sep!$L$4:$L$33</definedName>
    <definedName name="AssignmentDays">Jan!$L$4:$L$33</definedName>
    <definedName name="AugSun1">DATE(CalendarYear,8,1)-WEEKDAY(DATE(CalendarYear,8,1))</definedName>
    <definedName name="CalendarYear">Jan!$N$2</definedName>
    <definedName name="DecSun1">DATE(CalendarYear,12,1)-WEEKDAY(DATE(CalendarYear,12,1))</definedName>
    <definedName name="FebSun1">DATE(CalendarYear,2,1)-WEEKDAY(DATE(CalendarYear,2,1))</definedName>
    <definedName name="ImportantDatesTable" localSheetId="3">Apr!$L$4:$M$8</definedName>
    <definedName name="ImportantDatesTable" localSheetId="7">Aug!$L$4:$M$8</definedName>
    <definedName name="ImportantDatesTable" localSheetId="11">Dec!$L$4:$M$8</definedName>
    <definedName name="ImportantDatesTable" localSheetId="1">Feb!$L$4:$M$8</definedName>
    <definedName name="ImportantDatesTable" localSheetId="6">Jul!$L$4:$M$8</definedName>
    <definedName name="ImportantDatesTable" localSheetId="5">Jun!$L$4:$M$8</definedName>
    <definedName name="ImportantDatesTable" localSheetId="2">Mar!$L$4:$M$8</definedName>
    <definedName name="ImportantDatesTable" localSheetId="4">May!$L$4:$M$8</definedName>
    <definedName name="ImportantDatesTable" localSheetId="10">Nov!$L$4:$M$8</definedName>
    <definedName name="ImportantDatesTable" localSheetId="9">Oct!$L$4:$M$8</definedName>
    <definedName name="ImportantDatesTable" localSheetId="8">Sep!$L$4:$M$8</definedName>
    <definedName name="ImportantDatesTable">Jan!$L$4:$M$8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3">Apr!$A$1:$N$33</definedName>
    <definedName name="_xlnm.Print_Area" localSheetId="7">Aug!$A$1:$N$33</definedName>
    <definedName name="_xlnm.Print_Area" localSheetId="11">Dec!$A$1:$N$33</definedName>
    <definedName name="_xlnm.Print_Area" localSheetId="1">Feb!$A$1:$N$33</definedName>
    <definedName name="_xlnm.Print_Area" localSheetId="0">Jan!$A$1:$N$33</definedName>
    <definedName name="_xlnm.Print_Area" localSheetId="6">Jul!$A$1:$N$33</definedName>
    <definedName name="_xlnm.Print_Area" localSheetId="5">Jun!$A$1:$N$33</definedName>
    <definedName name="_xlnm.Print_Area" localSheetId="2">Mar!$A$1:$N$33</definedName>
    <definedName name="_xlnm.Print_Area" localSheetId="4">May!$A$1:$N$33</definedName>
    <definedName name="_xlnm.Print_Area" localSheetId="10">Nov!$A$1:$N$33</definedName>
    <definedName name="_xlnm.Print_Area" localSheetId="9">Oct!$A$1:$N$33</definedName>
    <definedName name="_xlnm.Print_Area" localSheetId="8">Sep!$A$1:$N$33</definedName>
    <definedName name="SepSun1">DATE(CalendarYear,9,1)-WEEKDAY(DATE(CalendarYear,9,1))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7"/>
  <c r="N2" i="8"/>
  <c r="N2" i="9"/>
  <c r="N2" i="10"/>
  <c r="N2" i="11"/>
  <c r="N2" i="12"/>
  <c r="N2" i="13"/>
  <c r="N2" i="14"/>
  <c r="N2" i="15"/>
  <c r="N2" i="16"/>
  <c r="N2" i="6"/>
  <c r="H8" i="16"/>
  <c r="G8"/>
  <c r="F8"/>
  <c r="E8"/>
  <c r="D8"/>
  <c r="I7"/>
  <c r="H7"/>
  <c r="G7"/>
  <c r="F7"/>
  <c r="E7"/>
  <c r="D7"/>
  <c r="I6"/>
  <c r="H6"/>
  <c r="G6"/>
  <c r="F6"/>
  <c r="E6"/>
  <c r="D6"/>
  <c r="I5"/>
  <c r="H5"/>
  <c r="G5"/>
  <c r="F5"/>
  <c r="E5"/>
  <c r="D5"/>
  <c r="I4"/>
  <c r="H4"/>
  <c r="E8" i="15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8" i="14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</calcChain>
</file>

<file path=xl/sharedStrings.xml><?xml version="1.0" encoding="utf-8"?>
<sst xmlns="http://schemas.openxmlformats.org/spreadsheetml/2006/main" count="248" uniqueCount="34">
  <si>
    <t>JAN</t>
  </si>
  <si>
    <t>ASSIGNMENTS</t>
  </si>
  <si>
    <t>M</t>
  </si>
  <si>
    <t>T</t>
  </si>
  <si>
    <t>W</t>
  </si>
  <si>
    <t>F</t>
  </si>
  <si>
    <t>S</t>
  </si>
  <si>
    <t>MON</t>
  </si>
  <si>
    <t>TUES</t>
  </si>
  <si>
    <t>Math: Test</t>
  </si>
  <si>
    <t>WEEKLY SCHEDULE</t>
  </si>
  <si>
    <t>WED</t>
  </si>
  <si>
    <t>THURS</t>
  </si>
  <si>
    <t>FRI</t>
  </si>
  <si>
    <t>8:00</t>
  </si>
  <si>
    <t>10:00</t>
  </si>
  <si>
    <t>Math</t>
  </si>
  <si>
    <t>2:00</t>
  </si>
  <si>
    <t>English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</si>
  <si>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</si>
  <si>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</si>
  <si>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</si>
  <si>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</si>
  <si>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</si>
  <si>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</si>
  <si>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</si>
  <si>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</si>
  <si>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</si>
  <si>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</si>
  <si>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</si>
  <si>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TUE</t>
  </si>
  <si>
    <t>THU</t>
  </si>
  <si>
    <t>Spanish</t>
  </si>
  <si>
    <t>Spanish: First paper draft due</t>
  </si>
</sst>
</file>

<file path=xl/styles.xml><?xml version="1.0" encoding="utf-8"?>
<styleSheet xmlns="http://schemas.openxmlformats.org/spreadsheetml/2006/main">
  <numFmts count="1">
    <numFmt numFmtId="164" formatCode="d"/>
  </numFmts>
  <fonts count="28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17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26"/>
      <color theme="4"/>
      <name val="Arial"/>
      <family val="2"/>
      <scheme val="major"/>
    </font>
    <font>
      <b/>
      <sz val="10"/>
      <color rgb="FF39B5D4"/>
      <name val="Arial"/>
      <family val="2"/>
      <scheme val="minor"/>
    </font>
    <font>
      <sz val="10.5"/>
      <color rgb="FF595959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b/>
      <sz val="17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ajor"/>
    </font>
    <font>
      <b/>
      <sz val="10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ajor"/>
    </font>
    <font>
      <sz val="12"/>
      <color theme="4" tint="-0.24997711111789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textRotation="90"/>
    </xf>
  </cellStyleXfs>
  <cellXfs count="87">
    <xf numFmtId="0" fontId="0" fillId="0" borderId="0" xfId="0"/>
    <xf numFmtId="0" fontId="0" fillId="0" borderId="0" xfId="0" applyFont="1"/>
    <xf numFmtId="0" fontId="0" fillId="0" borderId="8" xfId="0" applyFont="1" applyBorder="1"/>
    <xf numFmtId="0" fontId="0" fillId="0" borderId="15" xfId="0" applyFont="1" applyBorder="1"/>
    <xf numFmtId="0" fontId="10" fillId="2" borderId="20" xfId="0" applyFont="1" applyFill="1" applyBorder="1" applyAlignment="1">
      <alignment horizontal="left" vertical="top" indent="1"/>
    </xf>
    <xf numFmtId="0" fontId="10" fillId="2" borderId="10" xfId="0" applyFont="1" applyFill="1" applyBorder="1" applyAlignment="1">
      <alignment horizontal="left" vertical="top" indent="1"/>
    </xf>
    <xf numFmtId="49" fontId="9" fillId="2" borderId="7" xfId="0" applyNumberFormat="1" applyFont="1" applyFill="1" applyBorder="1" applyAlignment="1">
      <alignment horizontal="left" indent="1"/>
    </xf>
    <xf numFmtId="49" fontId="9" fillId="2" borderId="23" xfId="0" applyNumberFormat="1" applyFont="1" applyFill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textRotation="90"/>
    </xf>
    <xf numFmtId="0" fontId="6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90"/>
    </xf>
    <xf numFmtId="164" fontId="1" fillId="0" borderId="1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0" fillId="0" borderId="39" xfId="0" applyFont="1" applyBorder="1"/>
    <xf numFmtId="0" fontId="0" fillId="0" borderId="40" xfId="0" applyFont="1" applyBorder="1"/>
    <xf numFmtId="164" fontId="15" fillId="0" borderId="13" xfId="0" applyNumberFormat="1" applyFont="1" applyFill="1" applyBorder="1" applyAlignment="1">
      <alignment horizontal="left" vertical="center" wrapText="1" indent="1"/>
    </xf>
    <xf numFmtId="0" fontId="0" fillId="0" borderId="14" xfId="0" applyFont="1" applyBorder="1"/>
    <xf numFmtId="0" fontId="19" fillId="0" borderId="0" xfId="0" applyFont="1" applyAlignment="1">
      <alignment vertical="center" wrapText="1"/>
    </xf>
    <xf numFmtId="0" fontId="17" fillId="0" borderId="6" xfId="2" applyFill="1" applyBorder="1" applyAlignment="1">
      <alignment vertical="top"/>
    </xf>
    <xf numFmtId="0" fontId="17" fillId="0" borderId="41" xfId="2" applyFill="1" applyBorder="1" applyAlignment="1">
      <alignment vertical="top"/>
    </xf>
    <xf numFmtId="0" fontId="17" fillId="0" borderId="6" xfId="2" applyFill="1" applyBorder="1" applyAlignment="1">
      <alignment vertical="center" textRotation="90"/>
    </xf>
    <xf numFmtId="0" fontId="17" fillId="0" borderId="41" xfId="2" applyFill="1" applyBorder="1" applyAlignment="1">
      <alignment vertical="center" textRotation="90"/>
    </xf>
    <xf numFmtId="0" fontId="0" fillId="0" borderId="38" xfId="0" applyFont="1" applyBorder="1"/>
    <xf numFmtId="0" fontId="20" fillId="0" borderId="0" xfId="0" applyFont="1" applyFill="1" applyAlignment="1">
      <alignment horizontal="center"/>
    </xf>
    <xf numFmtId="0" fontId="24" fillId="0" borderId="0" xfId="0" applyFont="1" applyBorder="1" applyAlignment="1">
      <alignment horizontal="right" vertical="center" textRotation="90"/>
    </xf>
    <xf numFmtId="0" fontId="25" fillId="0" borderId="0" xfId="0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 textRotation="90"/>
    </xf>
    <xf numFmtId="164" fontId="27" fillId="0" borderId="13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indent="1"/>
    </xf>
    <xf numFmtId="0" fontId="4" fillId="3" borderId="0" xfId="0" applyFont="1" applyFill="1" applyBorder="1" applyAlignment="1">
      <alignment horizontal="center" vertical="center"/>
    </xf>
    <xf numFmtId="0" fontId="21" fillId="0" borderId="6" xfId="2" applyFont="1" applyFill="1" applyBorder="1" applyAlignment="1">
      <alignment vertical="top"/>
    </xf>
    <xf numFmtId="0" fontId="19" fillId="0" borderId="0" xfId="0" applyFont="1" applyAlignment="1">
      <alignment vertical="center" wrapText="1"/>
    </xf>
    <xf numFmtId="0" fontId="23" fillId="0" borderId="6" xfId="4" applyFont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3" fillId="0" borderId="15" xfId="4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164" fontId="13" fillId="0" borderId="4" xfId="0" applyNumberFormat="1" applyFont="1" applyFill="1" applyBorder="1" applyAlignment="1">
      <alignment horizontal="left"/>
    </xf>
    <xf numFmtId="164" fontId="13" fillId="0" borderId="19" xfId="0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49" fontId="9" fillId="2" borderId="9" xfId="0" applyNumberFormat="1" applyFont="1" applyFill="1" applyBorder="1" applyAlignment="1">
      <alignment horizontal="left" indent="1"/>
    </xf>
    <xf numFmtId="49" fontId="9" fillId="2" borderId="5" xfId="0" applyNumberFormat="1" applyFont="1" applyFill="1" applyBorder="1" applyAlignment="1">
      <alignment horizontal="left" indent="1"/>
    </xf>
    <xf numFmtId="0" fontId="10" fillId="2" borderId="21" xfId="0" applyFont="1" applyFill="1" applyBorder="1" applyAlignment="1">
      <alignment horizontal="left" vertical="top" indent="1"/>
    </xf>
    <xf numFmtId="0" fontId="10" fillId="2" borderId="22" xfId="0" applyFont="1" applyFill="1" applyBorder="1" applyAlignment="1">
      <alignment horizontal="left" vertical="top" indent="1"/>
    </xf>
    <xf numFmtId="0" fontId="10" fillId="2" borderId="11" xfId="0" applyFont="1" applyFill="1" applyBorder="1" applyAlignment="1">
      <alignment horizontal="left" vertical="top" indent="1"/>
    </xf>
    <xf numFmtId="0" fontId="10" fillId="2" borderId="12" xfId="0" applyFont="1" applyFill="1" applyBorder="1" applyAlignment="1">
      <alignment horizontal="left" vertical="top" indent="1"/>
    </xf>
    <xf numFmtId="49" fontId="11" fillId="2" borderId="9" xfId="0" applyNumberFormat="1" applyFont="1" applyFill="1" applyBorder="1" applyAlignment="1">
      <alignment horizontal="left" indent="1"/>
    </xf>
    <xf numFmtId="49" fontId="11" fillId="2" borderId="15" xfId="0" applyNumberFormat="1" applyFont="1" applyFill="1" applyBorder="1" applyAlignment="1">
      <alignment horizontal="left" indent="1"/>
    </xf>
    <xf numFmtId="0" fontId="10" fillId="2" borderId="26" xfId="0" applyFont="1" applyFill="1" applyBorder="1" applyAlignment="1">
      <alignment horizontal="left" vertical="top" indent="1"/>
    </xf>
    <xf numFmtId="49" fontId="9" fillId="2" borderId="9" xfId="0" applyNumberFormat="1" applyFont="1" applyFill="1" applyBorder="1" applyAlignment="1">
      <alignment horizontal="left" vertical="center" indent="1"/>
    </xf>
    <xf numFmtId="49" fontId="9" fillId="2" borderId="15" xfId="0" applyNumberFormat="1" applyFont="1" applyFill="1" applyBorder="1" applyAlignment="1">
      <alignment horizontal="left" vertical="center" indent="1"/>
    </xf>
    <xf numFmtId="164" fontId="10" fillId="2" borderId="11" xfId="0" applyNumberFormat="1" applyFont="1" applyFill="1" applyBorder="1" applyAlignment="1">
      <alignment horizontal="left" vertical="top" indent="1"/>
    </xf>
    <xf numFmtId="164" fontId="10" fillId="2" borderId="14" xfId="0" applyNumberFormat="1" applyFont="1" applyFill="1" applyBorder="1" applyAlignment="1">
      <alignment horizontal="left" vertical="top" indent="1"/>
    </xf>
    <xf numFmtId="164" fontId="10" fillId="2" borderId="21" xfId="0" applyNumberFormat="1" applyFont="1" applyFill="1" applyBorder="1" applyAlignment="1">
      <alignment horizontal="left" vertical="top" indent="1"/>
    </xf>
    <xf numFmtId="164" fontId="10" fillId="2" borderId="26" xfId="0" applyNumberFormat="1" applyFont="1" applyFill="1" applyBorder="1" applyAlignment="1">
      <alignment horizontal="left" vertical="top" indent="1"/>
    </xf>
    <xf numFmtId="49" fontId="9" fillId="2" borderId="15" xfId="0" applyNumberFormat="1" applyFont="1" applyFill="1" applyBorder="1" applyAlignment="1">
      <alignment horizontal="left" indent="1"/>
    </xf>
    <xf numFmtId="0" fontId="11" fillId="2" borderId="21" xfId="0" applyFont="1" applyFill="1" applyBorder="1" applyAlignment="1">
      <alignment horizontal="left" vertical="top" indent="1"/>
    </xf>
    <xf numFmtId="0" fontId="11" fillId="2" borderId="26" xfId="0" applyFont="1" applyFill="1" applyBorder="1" applyAlignment="1">
      <alignment horizontal="left" vertical="top" indent="1"/>
    </xf>
    <xf numFmtId="49" fontId="9" fillId="2" borderId="24" xfId="0" applyNumberFormat="1" applyFont="1" applyFill="1" applyBorder="1" applyAlignment="1">
      <alignment horizontal="left" indent="1"/>
    </xf>
    <xf numFmtId="49" fontId="9" fillId="2" borderId="25" xfId="0" applyNumberFormat="1" applyFont="1" applyFill="1" applyBorder="1" applyAlignment="1">
      <alignment horizontal="left" indent="1"/>
    </xf>
    <xf numFmtId="49" fontId="9" fillId="2" borderId="27" xfId="0" applyNumberFormat="1" applyFont="1" applyFill="1" applyBorder="1" applyAlignment="1">
      <alignment horizontal="left" indent="1"/>
    </xf>
    <xf numFmtId="0" fontId="23" fillId="0" borderId="35" xfId="5" applyFont="1" applyBorder="1" applyAlignment="1">
      <alignment vertical="top"/>
    </xf>
    <xf numFmtId="0" fontId="23" fillId="0" borderId="28" xfId="5" applyFont="1" applyBorder="1" applyAlignment="1">
      <alignment vertical="top"/>
    </xf>
    <xf numFmtId="0" fontId="8" fillId="3" borderId="9" xfId="0" applyFont="1" applyFill="1" applyBorder="1" applyAlignment="1">
      <alignment horizontal="left" indent="1"/>
    </xf>
    <xf numFmtId="0" fontId="8" fillId="3" borderId="15" xfId="0" applyFont="1" applyFill="1" applyBorder="1" applyAlignment="1">
      <alignment horizontal="left" indent="1"/>
    </xf>
    <xf numFmtId="0" fontId="8" fillId="3" borderId="5" xfId="0" applyFont="1" applyFill="1" applyBorder="1" applyAlignment="1">
      <alignment horizontal="left" indent="1"/>
    </xf>
    <xf numFmtId="0" fontId="22" fillId="0" borderId="32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3" fillId="0" borderId="32" xfId="5" applyFont="1" applyBorder="1" applyAlignment="1">
      <alignment vertical="top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22" fillId="0" borderId="34" xfId="3" applyFont="1" applyFill="1" applyBorder="1" applyAlignment="1">
      <alignment horizontal="center" vertical="center"/>
    </xf>
    <xf numFmtId="0" fontId="22" fillId="0" borderId="31" xfId="3" applyFont="1" applyFill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17" fillId="0" borderId="6" xfId="2" applyFill="1" applyBorder="1" applyAlignment="1">
      <alignment vertical="top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76"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75"/>
      <tableStyleElement type="headerRow" dxfId="74"/>
      <tableStyleElement type="totalRow" dxfId="73"/>
      <tableStyleElement type="firstColumn" dxfId="72"/>
      <tableStyleElement type="lastColumn" dxfId="71"/>
      <tableStyleElement type="firstRowStripe" dxfId="70"/>
      <tableStyleElement type="firstColumnStripe" dxfId="69"/>
    </tableStyle>
    <tableStyle name="TableStyleLight9 2" pivot="0" count="4">
      <tableStyleElement type="wholeTable" dxfId="68"/>
      <tableStyleElement type="headerRow" dxfId="67"/>
      <tableStyleElement type="totalRow" dxfId="66"/>
      <tableStyleElement type="firstColumn" dxfId="65"/>
    </tableStyle>
  </tableStyles>
  <colors>
    <mruColors>
      <color rgb="FFAB09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/>
    <pageSetUpPr fitToPage="1"/>
  </sheetPr>
  <dimension ref="A1:AO33"/>
  <sheetViews>
    <sheetView showGridLines="0" tabSelected="1" view="pageLayout" workbookViewId="0">
      <selection activeCell="O1" sqref="O1:P1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16" width="30.85546875" customWidth="1"/>
    <col min="17" max="22" width="8.85546875" customWidth="1"/>
    <col min="42" max="16384" width="8.7109375" style="1"/>
  </cols>
  <sheetData>
    <row r="1" spans="1:17" ht="11.25" customHeight="1"/>
    <row r="2" spans="1:17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/>
      <c r="M2" s="76"/>
      <c r="N2" s="82">
        <v>2023</v>
      </c>
      <c r="P2" s="37"/>
      <c r="Q2" s="22"/>
    </row>
    <row r="3" spans="1:17" ht="21" customHeight="1">
      <c r="A3" s="2"/>
      <c r="B3" s="36" t="s">
        <v>0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3"/>
      <c r="P3" s="37"/>
      <c r="Q3" s="22"/>
    </row>
    <row r="4" spans="1:17" ht="18" customHeight="1">
      <c r="A4" s="2"/>
      <c r="B4" s="36"/>
      <c r="C4" s="28">
        <v>1</v>
      </c>
      <c r="D4" s="28">
        <v>2</v>
      </c>
      <c r="E4" s="28">
        <v>3</v>
      </c>
      <c r="F4" s="28">
        <v>4</v>
      </c>
      <c r="G4" s="28">
        <v>5</v>
      </c>
      <c r="H4" s="28">
        <v>6</v>
      </c>
      <c r="I4" s="28">
        <v>7</v>
      </c>
      <c r="J4" s="3"/>
      <c r="K4" s="79" t="s">
        <v>7</v>
      </c>
      <c r="L4" s="13">
        <v>7</v>
      </c>
      <c r="M4" s="80" t="s">
        <v>33</v>
      </c>
      <c r="N4" s="81"/>
      <c r="P4" s="22"/>
      <c r="Q4" s="22"/>
    </row>
    <row r="5" spans="1:17" ht="18" customHeight="1">
      <c r="A5" s="2"/>
      <c r="B5" s="23"/>
      <c r="C5" s="28">
        <v>8</v>
      </c>
      <c r="D5" s="28">
        <v>9</v>
      </c>
      <c r="E5" s="28">
        <v>10</v>
      </c>
      <c r="F5" s="28">
        <v>11</v>
      </c>
      <c r="G5" s="28">
        <v>12</v>
      </c>
      <c r="H5" s="28">
        <v>13</v>
      </c>
      <c r="I5" s="28">
        <v>14</v>
      </c>
      <c r="J5" s="3"/>
      <c r="K5" s="71"/>
      <c r="L5" s="14"/>
      <c r="M5" s="41"/>
      <c r="N5" s="42"/>
      <c r="P5" s="22"/>
      <c r="Q5" s="22"/>
    </row>
    <row r="6" spans="1:17" ht="18" customHeight="1">
      <c r="A6" s="2"/>
      <c r="B6" s="23"/>
      <c r="C6" s="28">
        <v>15</v>
      </c>
      <c r="D6" s="28">
        <v>16</v>
      </c>
      <c r="E6" s="28">
        <v>17</v>
      </c>
      <c r="F6" s="28">
        <v>18</v>
      </c>
      <c r="G6" s="28">
        <v>19</v>
      </c>
      <c r="H6" s="28">
        <v>20</v>
      </c>
      <c r="I6" s="28">
        <v>21</v>
      </c>
      <c r="J6" s="3"/>
      <c r="K6" s="71"/>
      <c r="L6" s="14"/>
      <c r="M6" s="41"/>
      <c r="N6" s="42"/>
    </row>
    <row r="7" spans="1:17" ht="18" customHeight="1">
      <c r="A7" s="2"/>
      <c r="B7" s="23"/>
      <c r="C7" s="28">
        <v>22</v>
      </c>
      <c r="D7" s="28">
        <v>23</v>
      </c>
      <c r="E7" s="28">
        <v>24</v>
      </c>
      <c r="F7" s="28">
        <v>25</v>
      </c>
      <c r="G7" s="28">
        <v>26</v>
      </c>
      <c r="H7" s="28">
        <v>27</v>
      </c>
      <c r="I7" s="28">
        <v>28</v>
      </c>
      <c r="J7" s="3"/>
      <c r="K7" s="29"/>
      <c r="L7" s="14"/>
      <c r="M7" s="41"/>
      <c r="N7" s="42"/>
    </row>
    <row r="8" spans="1:17" ht="18.75" customHeight="1">
      <c r="A8" s="2"/>
      <c r="B8" s="23"/>
      <c r="C8" s="28">
        <v>29</v>
      </c>
      <c r="D8" s="28">
        <v>30</v>
      </c>
      <c r="E8" s="28">
        <v>31</v>
      </c>
      <c r="F8" s="28"/>
      <c r="G8" s="28"/>
      <c r="H8" s="28"/>
      <c r="I8" s="28"/>
      <c r="J8" s="3"/>
      <c r="K8" s="29"/>
      <c r="L8" s="14"/>
      <c r="M8" s="41"/>
      <c r="N8" s="42"/>
    </row>
    <row r="9" spans="1:17" ht="18" customHeight="1">
      <c r="A9" s="2"/>
      <c r="B9" s="23"/>
      <c r="J9" s="3"/>
      <c r="K9" s="30"/>
      <c r="L9" s="15"/>
      <c r="M9" s="45"/>
      <c r="N9" s="46"/>
    </row>
    <row r="10" spans="1:17" ht="18" customHeight="1">
      <c r="A10" s="2"/>
      <c r="B10" s="24"/>
      <c r="C10" s="20"/>
      <c r="D10" s="20"/>
      <c r="E10" s="20"/>
      <c r="F10" s="20"/>
      <c r="G10" s="20"/>
      <c r="H10" s="20"/>
      <c r="I10" s="20"/>
      <c r="J10" s="21"/>
      <c r="K10" s="70" t="s">
        <v>30</v>
      </c>
      <c r="L10" s="13">
        <v>22</v>
      </c>
      <c r="M10" s="47" t="s">
        <v>9</v>
      </c>
      <c r="N10" s="48"/>
    </row>
    <row r="11" spans="1:17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7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7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7" ht="18" customHeight="1">
      <c r="B14" s="6" t="s">
        <v>14</v>
      </c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7" ht="18" customHeight="1">
      <c r="B15" s="4" t="s">
        <v>32</v>
      </c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7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 t="s">
        <v>15</v>
      </c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 t="s">
        <v>16</v>
      </c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 t="s">
        <v>17</v>
      </c>
      <c r="C26" s="49"/>
      <c r="D26" s="50"/>
      <c r="E26" s="49"/>
      <c r="F26" s="50"/>
      <c r="G26" s="49"/>
      <c r="H26" s="50"/>
      <c r="I26" s="49"/>
      <c r="J26" s="64"/>
      <c r="K26" s="29"/>
      <c r="L26" s="14"/>
      <c r="M26" s="41"/>
      <c r="N26" s="42"/>
    </row>
    <row r="27" spans="2:14" ht="18" customHeight="1">
      <c r="B27" s="4" t="s">
        <v>18</v>
      </c>
      <c r="C27" s="51"/>
      <c r="D27" s="52"/>
      <c r="E27" s="51"/>
      <c r="F27" s="52"/>
      <c r="G27" s="51"/>
      <c r="H27" s="52"/>
      <c r="I27" s="62"/>
      <c r="J27" s="63"/>
      <c r="K27" s="31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32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32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33"/>
      <c r="L33" s="17"/>
      <c r="M33" s="43"/>
      <c r="N33" s="44"/>
    </row>
  </sheetData>
  <mergeCells count="124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5:J25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3:B4"/>
    <mergeCell ref="P2:P3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</mergeCells>
  <phoneticPr fontId="2" type="noConversion"/>
  <conditionalFormatting sqref="C4:H4">
    <cfRule type="expression" dxfId="64" priority="6" stopIfTrue="1">
      <formula>DAY(C4)&gt;8</formula>
    </cfRule>
  </conditionalFormatting>
  <conditionalFormatting sqref="C10:I10 C7:I8">
    <cfRule type="expression" dxfId="63" priority="5" stopIfTrue="1">
      <formula>AND(DAY(C7)&gt;=1,DAY(C7)&lt;=15)</formula>
    </cfRule>
  </conditionalFormatting>
  <conditionalFormatting sqref="C4:I8">
    <cfRule type="expression" dxfId="62" priority="17">
      <formula>VLOOKUP(DAY(C4),AssignmentDays,1,FALSE)=DAY(C4)</formula>
    </cfRule>
  </conditionalFormatting>
  <conditionalFormatting sqref="B14:J33">
    <cfRule type="expression" dxfId="61" priority="3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theme="4"/>
    <pageSetUpPr fitToPage="1"/>
  </sheetPr>
  <dimension ref="A1:AO33"/>
  <sheetViews>
    <sheetView showGridLines="0" view="pageLayout" zoomScale="84" zoomScalePageLayoutView="84" workbookViewId="0">
      <selection activeCell="C9" sqref="C9:D9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>
        <v>2013</v>
      </c>
      <c r="M2" s="76"/>
      <c r="N2" s="84">
        <f>CalendarYear</f>
        <v>2023</v>
      </c>
    </row>
    <row r="3" spans="1:14" ht="21" customHeight="1">
      <c r="A3" s="2"/>
      <c r="B3" s="36" t="s">
        <v>27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5"/>
    </row>
    <row r="4" spans="1:14" ht="18" customHeight="1">
      <c r="A4" s="2"/>
      <c r="B4" s="36"/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f>IF(DAY(OctSun1)=1,OctSun1,OctSun1+7)</f>
        <v>45206</v>
      </c>
      <c r="J4" s="3"/>
      <c r="K4" s="79" t="s">
        <v>7</v>
      </c>
      <c r="L4" s="13"/>
      <c r="M4" s="80"/>
      <c r="N4" s="81"/>
    </row>
    <row r="5" spans="1:14" ht="18" customHeight="1">
      <c r="A5" s="2"/>
      <c r="B5" s="25"/>
      <c r="C5" s="8">
        <f>IF(DAY(OctSun1)=1,OctSun1+1,OctSun1+8)</f>
        <v>45207</v>
      </c>
      <c r="D5" s="8">
        <f>IF(DAY(OctSun1)=1,OctSun1+2,OctSun1+9)</f>
        <v>45208</v>
      </c>
      <c r="E5" s="8">
        <f>IF(DAY(OctSun1)=1,OctSun1+3,OctSun1+10)</f>
        <v>45209</v>
      </c>
      <c r="F5" s="8">
        <f>IF(DAY(OctSun1)=1,OctSun1+4,OctSun1+11)</f>
        <v>45210</v>
      </c>
      <c r="G5" s="8">
        <f>IF(DAY(OctSun1)=1,OctSun1+5,OctSun1+12)</f>
        <v>45211</v>
      </c>
      <c r="H5" s="8">
        <f>IF(DAY(OctSun1)=1,OctSun1+6,OctSun1+13)</f>
        <v>45212</v>
      </c>
      <c r="I5" s="8">
        <f>IF(DAY(OctSun1)=1,OctSun1+7,OctSun1+14)</f>
        <v>45213</v>
      </c>
      <c r="J5" s="3"/>
      <c r="K5" s="71"/>
      <c r="L5" s="14"/>
      <c r="M5" s="41"/>
      <c r="N5" s="42"/>
    </row>
    <row r="6" spans="1:14" ht="18" customHeight="1">
      <c r="A6" s="2"/>
      <c r="B6" s="25"/>
      <c r="C6" s="8">
        <f>IF(DAY(OctSun1)=1,OctSun1+8,OctSun1+15)</f>
        <v>45214</v>
      </c>
      <c r="D6" s="8">
        <f>IF(DAY(OctSun1)=1,OctSun1+9,OctSun1+16)</f>
        <v>45215</v>
      </c>
      <c r="E6" s="8">
        <f>IF(DAY(OctSun1)=1,OctSun1+10,OctSun1+17)</f>
        <v>45216</v>
      </c>
      <c r="F6" s="8">
        <f>IF(DAY(OctSun1)=1,OctSun1+11,OctSun1+18)</f>
        <v>45217</v>
      </c>
      <c r="G6" s="8">
        <f>IF(DAY(OctSun1)=1,OctSun1+12,OctSun1+19)</f>
        <v>45218</v>
      </c>
      <c r="H6" s="8">
        <f>IF(DAY(OctSun1)=1,OctSun1+13,OctSun1+20)</f>
        <v>45219</v>
      </c>
      <c r="I6" s="8">
        <f>IF(DAY(OctSun1)=1,OctSun1+14,OctSun1+21)</f>
        <v>45220</v>
      </c>
      <c r="J6" s="3"/>
      <c r="K6" s="71"/>
      <c r="L6" s="14"/>
      <c r="M6" s="41"/>
      <c r="N6" s="42"/>
    </row>
    <row r="7" spans="1:14" ht="18" customHeight="1">
      <c r="A7" s="2"/>
      <c r="B7" s="25"/>
      <c r="C7" s="8">
        <f>IF(DAY(OctSun1)=1,OctSun1+15,OctSun1+22)</f>
        <v>45221</v>
      </c>
      <c r="D7" s="8">
        <f>IF(DAY(OctSun1)=1,OctSun1+16,OctSun1+23)</f>
        <v>45222</v>
      </c>
      <c r="E7" s="8">
        <f>IF(DAY(OctSun1)=1,OctSun1+17,OctSun1+24)</f>
        <v>45223</v>
      </c>
      <c r="F7" s="8">
        <f>IF(DAY(OctSun1)=1,OctSun1+18,OctSun1+25)</f>
        <v>45224</v>
      </c>
      <c r="G7" s="8">
        <f>IF(DAY(OctSun1)=1,OctSun1+19,OctSun1+26)</f>
        <v>45225</v>
      </c>
      <c r="H7" s="8">
        <f>IF(DAY(OctSun1)=1,OctSun1+20,OctSun1+27)</f>
        <v>45226</v>
      </c>
      <c r="I7" s="8">
        <f>IF(DAY(OctSun1)=1,OctSun1+21,OctSun1+28)</f>
        <v>45227</v>
      </c>
      <c r="J7" s="3"/>
      <c r="K7" s="29"/>
      <c r="L7" s="14"/>
      <c r="M7" s="41"/>
      <c r="N7" s="42"/>
    </row>
    <row r="8" spans="1:14" ht="18.75" customHeight="1">
      <c r="A8" s="2"/>
      <c r="B8" s="25"/>
      <c r="C8" s="8">
        <f>IF(DAY(OctSun1)=1,OctSun1+22,OctSun1+29)</f>
        <v>45228</v>
      </c>
      <c r="D8" s="8">
        <f>IF(DAY(OctSun1)=1,OctSun1+23,OctSun1+30)</f>
        <v>45229</v>
      </c>
      <c r="E8" s="8">
        <f>IF(DAY(OctSun1)=1,OctSun1+24,OctSun1+31)</f>
        <v>45230</v>
      </c>
      <c r="F8" s="8"/>
      <c r="G8" s="8"/>
      <c r="H8" s="8"/>
      <c r="I8" s="8"/>
      <c r="J8" s="3"/>
      <c r="K8" s="29"/>
      <c r="L8" s="14"/>
      <c r="M8" s="41"/>
      <c r="N8" s="42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5"/>
      <c r="N9" s="46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0" t="s">
        <v>30</v>
      </c>
      <c r="L10" s="13"/>
      <c r="M10" s="47"/>
      <c r="N10" s="48"/>
    </row>
    <row r="11" spans="1:14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4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4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4" ht="18" customHeight="1">
      <c r="B14" s="6"/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4" ht="18" customHeight="1">
      <c r="B15" s="4"/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4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/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/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/>
      <c r="C26" s="49"/>
      <c r="D26" s="50"/>
      <c r="E26" s="49"/>
      <c r="F26" s="50"/>
      <c r="G26" s="49"/>
      <c r="H26" s="50"/>
      <c r="I26" s="49"/>
      <c r="J26" s="64"/>
      <c r="K26" s="29"/>
      <c r="L26" s="14"/>
      <c r="M26" s="41"/>
      <c r="N26" s="42"/>
    </row>
    <row r="27" spans="2:14" ht="18" customHeight="1">
      <c r="B27" s="4"/>
      <c r="C27" s="51"/>
      <c r="D27" s="52"/>
      <c r="E27" s="51"/>
      <c r="F27" s="52"/>
      <c r="G27" s="51"/>
      <c r="H27" s="52"/>
      <c r="I27" s="62"/>
      <c r="J27" s="63"/>
      <c r="K27" s="31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32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32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12"/>
      <c r="L33" s="17"/>
      <c r="M33" s="43"/>
      <c r="N33" s="44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2" priority="3" stopIfTrue="1">
      <formula>DAY(C4)&gt;8</formula>
    </cfRule>
  </conditionalFormatting>
  <conditionalFormatting sqref="C8:I10">
    <cfRule type="expression" dxfId="11" priority="2" stopIfTrue="1">
      <formula>AND(DAY(C8)&gt;=1,DAY(C8)&lt;=15)</formula>
    </cfRule>
  </conditionalFormatting>
  <conditionalFormatting sqref="C4:I9">
    <cfRule type="expression" dxfId="10" priority="4">
      <formula>VLOOKUP(DAY(C4),AssignmentDays,1,FALSE)=DAY(C4)</formula>
    </cfRule>
  </conditionalFormatting>
  <conditionalFormatting sqref="B14:J33">
    <cfRule type="expression" dxfId="9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theme="4"/>
    <pageSetUpPr fitToPage="1"/>
  </sheetPr>
  <dimension ref="A1:AO33"/>
  <sheetViews>
    <sheetView showGridLines="0" view="pageLayout" zoomScale="84" zoomScalePageLayoutView="84" workbookViewId="0">
      <selection activeCell="G8" sqref="G8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>
        <v>2013</v>
      </c>
      <c r="M2" s="76"/>
      <c r="N2" s="84">
        <f>CalendarYear</f>
        <v>2023</v>
      </c>
    </row>
    <row r="3" spans="1:14" ht="21" customHeight="1">
      <c r="A3" s="2"/>
      <c r="B3" s="36" t="s">
        <v>28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5"/>
    </row>
    <row r="4" spans="1:14" ht="18" customHeight="1">
      <c r="A4" s="2"/>
      <c r="B4" s="36"/>
      <c r="C4" s="8"/>
      <c r="D4" s="8"/>
      <c r="E4" s="8"/>
      <c r="F4" s="8">
        <f>IF(DAY(NovSun1)=1,NovSun1-3,NovSun1+4)</f>
        <v>45231</v>
      </c>
      <c r="G4" s="8">
        <f>IF(DAY(NovSun1)=1,NovSun1-2,NovSun1+5)</f>
        <v>45232</v>
      </c>
      <c r="H4" s="8">
        <f>IF(DAY(NovSun1)=1,NovSun1-1,NovSun1+6)</f>
        <v>45233</v>
      </c>
      <c r="I4" s="8">
        <f>IF(DAY(NovSun1)=1,NovSun1,NovSun1+7)</f>
        <v>45234</v>
      </c>
      <c r="J4" s="3"/>
      <c r="K4" s="79" t="s">
        <v>7</v>
      </c>
      <c r="L4" s="13"/>
      <c r="M4" s="80"/>
      <c r="N4" s="81"/>
    </row>
    <row r="5" spans="1:14" ht="18" customHeight="1">
      <c r="A5" s="2"/>
      <c r="B5" s="25"/>
      <c r="C5" s="8">
        <f>IF(DAY(NovSun1)=1,NovSun1+1,NovSun1+8)</f>
        <v>45235</v>
      </c>
      <c r="D5" s="8">
        <f>IF(DAY(NovSun1)=1,NovSun1+2,NovSun1+9)</f>
        <v>45236</v>
      </c>
      <c r="E5" s="8">
        <f>IF(DAY(NovSun1)=1,NovSun1+3,NovSun1+10)</f>
        <v>45237</v>
      </c>
      <c r="F5" s="8">
        <f>IF(DAY(NovSun1)=1,NovSun1+4,NovSun1+11)</f>
        <v>45238</v>
      </c>
      <c r="G5" s="8">
        <f>IF(DAY(NovSun1)=1,NovSun1+5,NovSun1+12)</f>
        <v>45239</v>
      </c>
      <c r="H5" s="8">
        <f>IF(DAY(NovSun1)=1,NovSun1+6,NovSun1+13)</f>
        <v>45240</v>
      </c>
      <c r="I5" s="8">
        <f>IF(DAY(NovSun1)=1,NovSun1+7,NovSun1+14)</f>
        <v>45241</v>
      </c>
      <c r="J5" s="3"/>
      <c r="K5" s="71"/>
      <c r="L5" s="14"/>
      <c r="M5" s="41"/>
      <c r="N5" s="42"/>
    </row>
    <row r="6" spans="1:14" ht="18" customHeight="1">
      <c r="A6" s="2"/>
      <c r="B6" s="25"/>
      <c r="C6" s="8">
        <f>IF(DAY(NovSun1)=1,NovSun1+8,NovSun1+15)</f>
        <v>45242</v>
      </c>
      <c r="D6" s="8">
        <f>IF(DAY(NovSun1)=1,NovSun1+9,NovSun1+16)</f>
        <v>45243</v>
      </c>
      <c r="E6" s="8">
        <f>IF(DAY(NovSun1)=1,NovSun1+10,NovSun1+17)</f>
        <v>45244</v>
      </c>
      <c r="F6" s="8">
        <f>IF(DAY(NovSun1)=1,NovSun1+11,NovSun1+18)</f>
        <v>45245</v>
      </c>
      <c r="G6" s="8">
        <f>IF(DAY(NovSun1)=1,NovSun1+12,NovSun1+19)</f>
        <v>45246</v>
      </c>
      <c r="H6" s="8">
        <f>IF(DAY(NovSun1)=1,NovSun1+13,NovSun1+20)</f>
        <v>45247</v>
      </c>
      <c r="I6" s="8">
        <f>IF(DAY(NovSun1)=1,NovSun1+14,NovSun1+21)</f>
        <v>45248</v>
      </c>
      <c r="J6" s="3"/>
      <c r="K6" s="71"/>
      <c r="L6" s="14"/>
      <c r="M6" s="41"/>
      <c r="N6" s="42"/>
    </row>
    <row r="7" spans="1:14" ht="18" customHeight="1">
      <c r="A7" s="2"/>
      <c r="B7" s="25"/>
      <c r="C7" s="8">
        <f>IF(DAY(NovSun1)=1,NovSun1+15,NovSun1+22)</f>
        <v>45249</v>
      </c>
      <c r="D7" s="8">
        <f>IF(DAY(NovSun1)=1,NovSun1+16,NovSun1+23)</f>
        <v>45250</v>
      </c>
      <c r="E7" s="8">
        <f>IF(DAY(NovSun1)=1,NovSun1+17,NovSun1+24)</f>
        <v>45251</v>
      </c>
      <c r="F7" s="8">
        <f>IF(DAY(NovSun1)=1,NovSun1+18,NovSun1+25)</f>
        <v>45252</v>
      </c>
      <c r="G7" s="8">
        <f>IF(DAY(NovSun1)=1,NovSun1+19,NovSun1+26)</f>
        <v>45253</v>
      </c>
      <c r="H7" s="8">
        <f>IF(DAY(NovSun1)=1,NovSun1+20,NovSun1+27)</f>
        <v>45254</v>
      </c>
      <c r="I7" s="8">
        <f>IF(DAY(NovSun1)=1,NovSun1+21,NovSun1+28)</f>
        <v>45255</v>
      </c>
      <c r="J7" s="3"/>
      <c r="K7" s="29"/>
      <c r="L7" s="14"/>
      <c r="M7" s="41"/>
      <c r="N7" s="42"/>
    </row>
    <row r="8" spans="1:14" ht="18.75" customHeight="1">
      <c r="A8" s="2"/>
      <c r="B8" s="25"/>
      <c r="C8" s="8">
        <f>IF(DAY(NovSun1)=1,NovSun1+22,NovSun1+29)</f>
        <v>45256</v>
      </c>
      <c r="D8" s="8">
        <f>IF(DAY(NovSun1)=1,NovSun1+23,NovSun1+30)</f>
        <v>45257</v>
      </c>
      <c r="E8" s="8">
        <f>IF(DAY(NovSun1)=1,NovSun1+24,NovSun1+31)</f>
        <v>45258</v>
      </c>
      <c r="F8" s="8">
        <v>29</v>
      </c>
      <c r="G8" s="8">
        <v>30</v>
      </c>
      <c r="H8" s="8"/>
      <c r="I8" s="8"/>
      <c r="J8" s="3"/>
      <c r="K8" s="29"/>
      <c r="L8" s="14"/>
      <c r="M8" s="41"/>
      <c r="N8" s="42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5"/>
      <c r="N9" s="46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0" t="s">
        <v>30</v>
      </c>
      <c r="L10" s="13"/>
      <c r="M10" s="47"/>
      <c r="N10" s="48"/>
    </row>
    <row r="11" spans="1:14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4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4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4" ht="18" customHeight="1">
      <c r="B14" s="6"/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4" ht="18" customHeight="1">
      <c r="B15" s="4"/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4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/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/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/>
      <c r="C26" s="49"/>
      <c r="D26" s="50"/>
      <c r="E26" s="49"/>
      <c r="F26" s="50"/>
      <c r="G26" s="49"/>
      <c r="H26" s="50"/>
      <c r="I26" s="49"/>
      <c r="J26" s="64"/>
      <c r="K26" s="29"/>
      <c r="L26" s="14"/>
      <c r="M26" s="41"/>
      <c r="N26" s="42"/>
    </row>
    <row r="27" spans="2:14" ht="18" customHeight="1">
      <c r="B27" s="4"/>
      <c r="C27" s="51"/>
      <c r="D27" s="52"/>
      <c r="E27" s="51"/>
      <c r="F27" s="52"/>
      <c r="G27" s="51"/>
      <c r="H27" s="52"/>
      <c r="I27" s="62"/>
      <c r="J27" s="63"/>
      <c r="K27" s="31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32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32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12"/>
      <c r="L33" s="17"/>
      <c r="M33" s="43"/>
      <c r="N33" s="44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8" priority="3" stopIfTrue="1">
      <formula>DAY(C4)&gt;8</formula>
    </cfRule>
  </conditionalFormatting>
  <conditionalFormatting sqref="C8:I10">
    <cfRule type="expression" dxfId="7" priority="2" stopIfTrue="1">
      <formula>AND(DAY(C8)&gt;=1,DAY(C8)&lt;=15)</formula>
    </cfRule>
  </conditionalFormatting>
  <conditionalFormatting sqref="C4:I9">
    <cfRule type="expression" dxfId="6" priority="4">
      <formula>VLOOKUP(DAY(C4),AssignmentDays,1,FALSE)=DAY(C4)</formula>
    </cfRule>
  </conditionalFormatting>
  <conditionalFormatting sqref="B14:J33">
    <cfRule type="expression" dxfId="5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theme="4"/>
    <pageSetUpPr fitToPage="1"/>
  </sheetPr>
  <dimension ref="A1:AO33"/>
  <sheetViews>
    <sheetView showGridLines="0" view="pageLayout" zoomScale="84" zoomScalePageLayoutView="84" workbookViewId="0">
      <selection activeCell="C9" sqref="C9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>
        <v>2013</v>
      </c>
      <c r="M2" s="76"/>
      <c r="N2" s="84">
        <f>CalendarYear</f>
        <v>2023</v>
      </c>
    </row>
    <row r="3" spans="1:14" ht="21" customHeight="1">
      <c r="A3" s="2"/>
      <c r="B3" s="36" t="s">
        <v>29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5"/>
    </row>
    <row r="4" spans="1:14" ht="18" customHeight="1">
      <c r="A4" s="2"/>
      <c r="B4" s="36"/>
      <c r="D4" s="8"/>
      <c r="E4" s="8"/>
      <c r="F4" s="8"/>
      <c r="G4" s="8"/>
      <c r="H4" s="8">
        <f>IF(DAY(DecSun1)=1,DecSun1-1,DecSun1+6)</f>
        <v>45261</v>
      </c>
      <c r="I4" s="8">
        <f>IF(DAY(DecSun1)=1,DecSun1,DecSun1+7)</f>
        <v>45262</v>
      </c>
      <c r="J4" s="3"/>
      <c r="K4" s="79" t="s">
        <v>7</v>
      </c>
      <c r="L4" s="13"/>
      <c r="M4" s="80"/>
      <c r="N4" s="81"/>
    </row>
    <row r="5" spans="1:14" ht="18" customHeight="1">
      <c r="A5" s="2"/>
      <c r="B5" s="25"/>
      <c r="C5" s="8">
        <v>3</v>
      </c>
      <c r="D5" s="8">
        <f>IF(DAY(DecSun1)=1,DecSun1+2,DecSun1+9)</f>
        <v>45264</v>
      </c>
      <c r="E5" s="8">
        <f>IF(DAY(DecSun1)=1,DecSun1+3,DecSun1+10)</f>
        <v>45265</v>
      </c>
      <c r="F5" s="8">
        <f>IF(DAY(DecSun1)=1,DecSun1+4,DecSun1+11)</f>
        <v>45266</v>
      </c>
      <c r="G5" s="8">
        <f>IF(DAY(DecSun1)=1,DecSun1+5,DecSun1+12)</f>
        <v>45267</v>
      </c>
      <c r="H5" s="8">
        <f>IF(DAY(DecSun1)=1,DecSun1+6,DecSun1+13)</f>
        <v>45268</v>
      </c>
      <c r="I5" s="8">
        <f>IF(DAY(DecSun1)=1,DecSun1+7,DecSun1+14)</f>
        <v>45269</v>
      </c>
      <c r="J5" s="3"/>
      <c r="K5" s="71"/>
      <c r="L5" s="14"/>
      <c r="M5" s="41"/>
      <c r="N5" s="42"/>
    </row>
    <row r="6" spans="1:14" ht="18" customHeight="1">
      <c r="A6" s="2"/>
      <c r="B6" s="25"/>
      <c r="C6" s="8">
        <v>10</v>
      </c>
      <c r="D6" s="8">
        <f>IF(DAY(DecSun1)=1,DecSun1+9,DecSun1+16)</f>
        <v>45271</v>
      </c>
      <c r="E6" s="8">
        <f>IF(DAY(DecSun1)=1,DecSun1+10,DecSun1+17)</f>
        <v>45272</v>
      </c>
      <c r="F6" s="8">
        <f>IF(DAY(DecSun1)=1,DecSun1+11,DecSun1+18)</f>
        <v>45273</v>
      </c>
      <c r="G6" s="8">
        <f>IF(DAY(DecSun1)=1,DecSun1+12,DecSun1+19)</f>
        <v>45274</v>
      </c>
      <c r="H6" s="8">
        <f>IF(DAY(DecSun1)=1,DecSun1+13,DecSun1+20)</f>
        <v>45275</v>
      </c>
      <c r="I6" s="8">
        <f>IF(DAY(DecSun1)=1,DecSun1+14,DecSun1+21)</f>
        <v>45276</v>
      </c>
      <c r="J6" s="3"/>
      <c r="K6" s="71"/>
      <c r="L6" s="14"/>
      <c r="M6" s="41"/>
      <c r="N6" s="42"/>
    </row>
    <row r="7" spans="1:14" ht="18" customHeight="1">
      <c r="A7" s="2"/>
      <c r="B7" s="25"/>
      <c r="C7" s="8">
        <v>17</v>
      </c>
      <c r="D7" s="8">
        <f>IF(DAY(DecSun1)=1,DecSun1+16,DecSun1+23)</f>
        <v>45278</v>
      </c>
      <c r="E7" s="8">
        <f>IF(DAY(DecSun1)=1,DecSun1+17,DecSun1+24)</f>
        <v>45279</v>
      </c>
      <c r="F7" s="8">
        <f>IF(DAY(DecSun1)=1,DecSun1+18,DecSun1+25)</f>
        <v>45280</v>
      </c>
      <c r="G7" s="8">
        <f>IF(DAY(DecSun1)=1,DecSun1+19,DecSun1+26)</f>
        <v>45281</v>
      </c>
      <c r="H7" s="8">
        <f>IF(DAY(DecSun1)=1,DecSun1+20,DecSun1+27)</f>
        <v>45282</v>
      </c>
      <c r="I7" s="8">
        <f>IF(DAY(DecSun1)=1,DecSun1+21,DecSun1+28)</f>
        <v>45283</v>
      </c>
      <c r="J7" s="3"/>
      <c r="K7" s="29"/>
      <c r="L7" s="14"/>
      <c r="M7" s="41"/>
      <c r="N7" s="42"/>
    </row>
    <row r="8" spans="1:14" ht="18.75" customHeight="1">
      <c r="A8" s="2"/>
      <c r="B8" s="25"/>
      <c r="C8" s="8">
        <v>24</v>
      </c>
      <c r="D8" s="8">
        <f>IF(DAY(DecSun1)=1,DecSun1+23,DecSun1+30)</f>
        <v>45285</v>
      </c>
      <c r="E8" s="8">
        <f>IF(DAY(DecSun1)=1,DecSun1+24,DecSun1+31)</f>
        <v>45286</v>
      </c>
      <c r="F8" s="8">
        <f>IF(DAY(DecSun1)=1,DecSun1+25,DecSun1+32)</f>
        <v>45287</v>
      </c>
      <c r="G8" s="8">
        <f>IF(DAY(DecSun1)=1,DecSun1+26,DecSun1+33)</f>
        <v>45288</v>
      </c>
      <c r="H8" s="8">
        <f>IF(DAY(DecSun1)=1,DecSun1+27,DecSun1+34)</f>
        <v>45289</v>
      </c>
      <c r="I8" s="8">
        <v>30</v>
      </c>
      <c r="J8" s="3"/>
      <c r="K8" s="29"/>
      <c r="L8" s="14"/>
      <c r="M8" s="41"/>
      <c r="N8" s="42"/>
    </row>
    <row r="9" spans="1:14" ht="18" customHeight="1">
      <c r="A9" s="2"/>
      <c r="B9" s="25"/>
      <c r="C9" s="8">
        <v>31</v>
      </c>
      <c r="D9" s="8"/>
      <c r="E9" s="8"/>
      <c r="F9" s="8"/>
      <c r="G9" s="8"/>
      <c r="H9" s="8"/>
      <c r="I9" s="8"/>
      <c r="J9" s="3"/>
      <c r="K9" s="30"/>
      <c r="L9" s="15"/>
      <c r="M9" s="45"/>
      <c r="N9" s="46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0" t="s">
        <v>30</v>
      </c>
      <c r="L10" s="13"/>
      <c r="M10" s="47"/>
      <c r="N10" s="48"/>
    </row>
    <row r="11" spans="1:14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4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4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4" ht="18" customHeight="1">
      <c r="B14" s="6"/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4" ht="18" customHeight="1">
      <c r="B15" s="4"/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4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/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/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/>
      <c r="C26" s="49"/>
      <c r="D26" s="50"/>
      <c r="E26" s="49"/>
      <c r="F26" s="50"/>
      <c r="G26" s="49"/>
      <c r="H26" s="50"/>
      <c r="I26" s="49"/>
      <c r="J26" s="64"/>
      <c r="K26" s="29"/>
      <c r="L26" s="14"/>
      <c r="M26" s="41"/>
      <c r="N26" s="42"/>
    </row>
    <row r="27" spans="2:14" ht="18" customHeight="1">
      <c r="B27" s="4"/>
      <c r="C27" s="51"/>
      <c r="D27" s="52"/>
      <c r="E27" s="51"/>
      <c r="F27" s="52"/>
      <c r="G27" s="51"/>
      <c r="H27" s="52"/>
      <c r="I27" s="62"/>
      <c r="J27" s="63"/>
      <c r="K27" s="31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32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32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33"/>
      <c r="L33" s="17"/>
      <c r="M33" s="43"/>
      <c r="N33" s="44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:H4">
    <cfRule type="expression" dxfId="4" priority="4" stopIfTrue="1">
      <formula>DAY(D4)&gt;8</formula>
    </cfRule>
  </conditionalFormatting>
  <conditionalFormatting sqref="D8:I8 C9:I10">
    <cfRule type="expression" dxfId="3" priority="3" stopIfTrue="1">
      <formula>AND(DAY(C8)&gt;=1,DAY(C8)&lt;=15)</formula>
    </cfRule>
  </conditionalFormatting>
  <conditionalFormatting sqref="D4:I8 C9:I9 C5:C9">
    <cfRule type="expression" dxfId="2" priority="5">
      <formula>VLOOKUP(DAY(C4),AssignmentDays,1,FALSE)=DAY(C4)</formula>
    </cfRule>
  </conditionalFormatting>
  <conditionalFormatting sqref="B14:J33">
    <cfRule type="expression" dxfId="1" priority="2">
      <formula>B14&lt;&gt;""</formula>
    </cfRule>
  </conditionalFormatting>
  <conditionalFormatting sqref="C7">
    <cfRule type="expression" dxfId="0" priority="1" stopIfTrue="1">
      <formula>AND(DAY(C7)&gt;=1,DAY(C7)&lt;=15)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4"/>
    <pageSetUpPr fitToPage="1"/>
  </sheetPr>
  <dimension ref="A1:AO33"/>
  <sheetViews>
    <sheetView showGridLines="0" view="pageLayout" zoomScale="84" zoomScalePageLayoutView="84" workbookViewId="0">
      <selection activeCell="C19" sqref="B19:D19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>
        <v>2013</v>
      </c>
      <c r="M2" s="76"/>
      <c r="N2" s="84">
        <f>CalendarYear</f>
        <v>2023</v>
      </c>
    </row>
    <row r="3" spans="1:14" ht="21" customHeight="1">
      <c r="A3" s="2"/>
      <c r="B3" s="36" t="s">
        <v>19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5"/>
    </row>
    <row r="4" spans="1:14" ht="18" customHeight="1">
      <c r="A4" s="2"/>
      <c r="B4" s="36"/>
      <c r="C4" s="8"/>
      <c r="D4" s="8"/>
      <c r="E4" s="8"/>
      <c r="F4" s="8">
        <v>1</v>
      </c>
      <c r="G4" s="8">
        <v>2</v>
      </c>
      <c r="H4" s="8">
        <v>3</v>
      </c>
      <c r="I4" s="8">
        <v>4</v>
      </c>
      <c r="J4" s="3"/>
      <c r="K4" s="79" t="s">
        <v>7</v>
      </c>
      <c r="L4" s="13"/>
      <c r="M4" s="80"/>
      <c r="N4" s="81"/>
    </row>
    <row r="5" spans="1:14" ht="18" customHeight="1">
      <c r="A5" s="2"/>
      <c r="B5" s="25"/>
      <c r="C5" s="8">
        <v>5</v>
      </c>
      <c r="D5" s="8">
        <v>6</v>
      </c>
      <c r="E5" s="8">
        <v>7</v>
      </c>
      <c r="F5" s="8">
        <v>8</v>
      </c>
      <c r="G5" s="8">
        <v>9</v>
      </c>
      <c r="H5" s="8">
        <v>10</v>
      </c>
      <c r="I5" s="8">
        <v>11</v>
      </c>
      <c r="J5" s="3"/>
      <c r="K5" s="71"/>
      <c r="L5" s="14"/>
      <c r="M5" s="41"/>
      <c r="N5" s="42"/>
    </row>
    <row r="6" spans="1:14" ht="18" customHeight="1">
      <c r="A6" s="2"/>
      <c r="B6" s="25"/>
      <c r="C6" s="8">
        <v>12</v>
      </c>
      <c r="D6" s="8">
        <v>13</v>
      </c>
      <c r="E6" s="8">
        <v>14</v>
      </c>
      <c r="F6" s="8">
        <v>15</v>
      </c>
      <c r="G6" s="8">
        <v>16</v>
      </c>
      <c r="H6" s="8">
        <v>17</v>
      </c>
      <c r="I6" s="8">
        <v>18</v>
      </c>
      <c r="J6" s="3"/>
      <c r="K6" s="71"/>
      <c r="L6" s="14"/>
      <c r="M6" s="41"/>
      <c r="N6" s="42"/>
    </row>
    <row r="7" spans="1:14" ht="18" customHeight="1">
      <c r="A7" s="2"/>
      <c r="B7" s="25"/>
      <c r="C7" s="8">
        <v>19</v>
      </c>
      <c r="D7" s="8">
        <v>20</v>
      </c>
      <c r="E7" s="8">
        <v>21</v>
      </c>
      <c r="F7" s="8">
        <v>22</v>
      </c>
      <c r="G7" s="8">
        <v>23</v>
      </c>
      <c r="H7" s="8">
        <v>24</v>
      </c>
      <c r="I7" s="8">
        <v>25</v>
      </c>
      <c r="J7" s="3"/>
      <c r="K7" s="29"/>
      <c r="L7" s="14"/>
      <c r="M7" s="41"/>
      <c r="N7" s="42"/>
    </row>
    <row r="8" spans="1:14" ht="18.75" customHeight="1">
      <c r="A8" s="2"/>
      <c r="B8" s="25"/>
      <c r="C8" s="8">
        <v>26</v>
      </c>
      <c r="D8" s="8">
        <v>27</v>
      </c>
      <c r="E8" s="8">
        <v>28</v>
      </c>
      <c r="F8" s="8"/>
      <c r="G8" s="8"/>
      <c r="H8" s="8"/>
      <c r="I8" s="8"/>
      <c r="J8" s="3"/>
      <c r="K8" s="29"/>
      <c r="L8" s="14"/>
      <c r="M8" s="41"/>
      <c r="N8" s="42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5"/>
      <c r="N9" s="46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0" t="s">
        <v>30</v>
      </c>
      <c r="L10" s="13"/>
      <c r="M10" s="47"/>
      <c r="N10" s="48"/>
    </row>
    <row r="11" spans="1:14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4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4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4" ht="18" customHeight="1">
      <c r="B14" s="6"/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4" ht="18" customHeight="1">
      <c r="B15" s="4"/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4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/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/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/>
      <c r="C26" s="49"/>
      <c r="D26" s="50"/>
      <c r="E26" s="49"/>
      <c r="F26" s="50"/>
      <c r="G26" s="49"/>
      <c r="H26" s="50"/>
      <c r="I26" s="49"/>
      <c r="J26" s="64"/>
      <c r="K26" s="29"/>
      <c r="L26" s="14"/>
      <c r="M26" s="41"/>
      <c r="N26" s="42"/>
    </row>
    <row r="27" spans="2:14" ht="18" customHeight="1">
      <c r="B27" s="4"/>
      <c r="C27" s="51"/>
      <c r="D27" s="52"/>
      <c r="E27" s="51"/>
      <c r="F27" s="52"/>
      <c r="G27" s="51"/>
      <c r="H27" s="52"/>
      <c r="I27" s="62"/>
      <c r="J27" s="63"/>
      <c r="K27" s="31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32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32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33"/>
      <c r="L33" s="17"/>
      <c r="M33" s="43"/>
      <c r="N33" s="44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60" priority="3" stopIfTrue="1">
      <formula>DAY(C4)&gt;8</formula>
    </cfRule>
  </conditionalFormatting>
  <conditionalFormatting sqref="C8:I10">
    <cfRule type="expression" dxfId="59" priority="2" stopIfTrue="1">
      <formula>AND(DAY(C8)&gt;=1,DAY(C8)&lt;=15)</formula>
    </cfRule>
  </conditionalFormatting>
  <conditionalFormatting sqref="C4:I9">
    <cfRule type="expression" dxfId="58" priority="4">
      <formula>VLOOKUP(DAY(C4),AssignmentDays,1,FALSE)=DAY(C4)</formula>
    </cfRule>
  </conditionalFormatting>
  <conditionalFormatting sqref="B14:J33">
    <cfRule type="expression" dxfId="57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4"/>
    <pageSetUpPr fitToPage="1"/>
  </sheetPr>
  <dimension ref="A1:AO33"/>
  <sheetViews>
    <sheetView showGridLines="0" view="pageLayout" zoomScale="84" zoomScalePageLayoutView="84" workbookViewId="0">
      <selection activeCell="J7" sqref="J7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>
        <v>2013</v>
      </c>
      <c r="M2" s="76"/>
      <c r="N2" s="84">
        <f>CalendarYear</f>
        <v>2023</v>
      </c>
    </row>
    <row r="3" spans="1:14" ht="21" customHeight="1">
      <c r="A3" s="2"/>
      <c r="B3" s="36" t="s">
        <v>20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5"/>
    </row>
    <row r="4" spans="1:14" ht="18" customHeight="1">
      <c r="A4" s="2"/>
      <c r="B4" s="36"/>
      <c r="C4" s="8"/>
      <c r="D4" s="8"/>
      <c r="E4" s="8"/>
      <c r="F4" s="8">
        <v>1</v>
      </c>
      <c r="G4" s="8">
        <v>2</v>
      </c>
      <c r="H4" s="8">
        <v>3</v>
      </c>
      <c r="I4" s="8">
        <v>4</v>
      </c>
      <c r="J4" s="3"/>
      <c r="K4" s="79" t="s">
        <v>7</v>
      </c>
      <c r="L4" s="13"/>
      <c r="M4" s="80"/>
      <c r="N4" s="81"/>
    </row>
    <row r="5" spans="1:14" ht="18" customHeight="1">
      <c r="A5" s="2"/>
      <c r="B5" s="25"/>
      <c r="C5" s="8">
        <v>5</v>
      </c>
      <c r="D5" s="8">
        <v>6</v>
      </c>
      <c r="E5" s="8">
        <v>7</v>
      </c>
      <c r="F5" s="8">
        <v>8</v>
      </c>
      <c r="G5" s="8">
        <v>9</v>
      </c>
      <c r="H5" s="8">
        <v>10</v>
      </c>
      <c r="I5" s="8">
        <v>11</v>
      </c>
      <c r="J5" s="3"/>
      <c r="K5" s="71"/>
      <c r="L5" s="14"/>
      <c r="M5" s="41"/>
      <c r="N5" s="42"/>
    </row>
    <row r="6" spans="1:14" ht="18" customHeight="1">
      <c r="A6" s="2"/>
      <c r="B6" s="25"/>
      <c r="C6" s="8">
        <v>12</v>
      </c>
      <c r="D6" s="8">
        <v>13</v>
      </c>
      <c r="E6" s="8">
        <v>14</v>
      </c>
      <c r="F6" s="8">
        <v>15</v>
      </c>
      <c r="G6" s="8">
        <v>16</v>
      </c>
      <c r="H6" s="8">
        <v>17</v>
      </c>
      <c r="I6" s="8">
        <v>18</v>
      </c>
      <c r="J6" s="3"/>
      <c r="K6" s="71"/>
      <c r="L6" s="14"/>
      <c r="M6" s="41"/>
      <c r="N6" s="42"/>
    </row>
    <row r="7" spans="1:14" ht="18" customHeight="1">
      <c r="A7" s="2"/>
      <c r="B7" s="25"/>
      <c r="C7" s="8">
        <v>19</v>
      </c>
      <c r="D7" s="8">
        <v>20</v>
      </c>
      <c r="E7" s="8">
        <v>21</v>
      </c>
      <c r="F7" s="8">
        <v>22</v>
      </c>
      <c r="G7" s="8">
        <v>23</v>
      </c>
      <c r="H7" s="8">
        <v>24</v>
      </c>
      <c r="I7" s="8">
        <v>25</v>
      </c>
      <c r="J7" s="3"/>
      <c r="K7" s="29"/>
      <c r="L7" s="14"/>
      <c r="M7" s="41"/>
      <c r="N7" s="42"/>
    </row>
    <row r="8" spans="1:14" ht="18.75" customHeight="1">
      <c r="A8" s="2"/>
      <c r="B8" s="25"/>
      <c r="C8" s="8">
        <v>26</v>
      </c>
      <c r="D8" s="8">
        <v>27</v>
      </c>
      <c r="E8" s="8">
        <v>28</v>
      </c>
      <c r="F8" s="8">
        <v>29</v>
      </c>
      <c r="G8" s="8">
        <v>30</v>
      </c>
      <c r="H8" s="8">
        <v>31</v>
      </c>
      <c r="I8" s="8"/>
      <c r="J8" s="3"/>
      <c r="K8" s="29"/>
      <c r="L8" s="14"/>
      <c r="M8" s="41"/>
      <c r="N8" s="42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5"/>
      <c r="N9" s="46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0" t="s">
        <v>30</v>
      </c>
      <c r="L10" s="13"/>
      <c r="M10" s="47"/>
      <c r="N10" s="48"/>
    </row>
    <row r="11" spans="1:14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4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4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4" ht="18" customHeight="1">
      <c r="B14" s="6"/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4" ht="18" customHeight="1">
      <c r="B15" s="4"/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4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/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/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/>
      <c r="C26" s="49"/>
      <c r="D26" s="50"/>
      <c r="E26" s="49"/>
      <c r="F26" s="50"/>
      <c r="G26" s="49"/>
      <c r="H26" s="50"/>
      <c r="I26" s="49"/>
      <c r="J26" s="64"/>
      <c r="K26" s="29"/>
      <c r="L26" s="14"/>
      <c r="M26" s="41"/>
      <c r="N26" s="42"/>
    </row>
    <row r="27" spans="2:14" ht="18" customHeight="1">
      <c r="B27" s="4"/>
      <c r="C27" s="51"/>
      <c r="D27" s="52"/>
      <c r="E27" s="51"/>
      <c r="F27" s="52"/>
      <c r="G27" s="51"/>
      <c r="H27" s="52"/>
      <c r="I27" s="62"/>
      <c r="J27" s="63"/>
      <c r="K27" s="31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32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32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12"/>
      <c r="L33" s="17"/>
      <c r="M33" s="43"/>
      <c r="N33" s="44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56" priority="9" stopIfTrue="1">
      <formula>DAY(C4)&gt;8</formula>
    </cfRule>
  </conditionalFormatting>
  <conditionalFormatting sqref="C8:I10">
    <cfRule type="expression" dxfId="55" priority="8" stopIfTrue="1">
      <formula>AND(DAY(C8)&gt;=1,DAY(C8)&lt;=15)</formula>
    </cfRule>
  </conditionalFormatting>
  <conditionalFormatting sqref="C4:I9">
    <cfRule type="expression" dxfId="54" priority="10">
      <formula>VLOOKUP(DAY(C4),AssignmentDays,1,FALSE)=DAY(C4)</formula>
    </cfRule>
  </conditionalFormatting>
  <conditionalFormatting sqref="B14:J33">
    <cfRule type="expression" dxfId="53" priority="7">
      <formula>B14&lt;&gt;""</formula>
    </cfRule>
  </conditionalFormatting>
  <conditionalFormatting sqref="C4:H4">
    <cfRule type="expression" dxfId="52" priority="6" stopIfTrue="1">
      <formula>DAY(C4)&gt;8</formula>
    </cfRule>
  </conditionalFormatting>
  <conditionalFormatting sqref="C8:I8">
    <cfRule type="expression" dxfId="51" priority="5" stopIfTrue="1">
      <formula>AND(DAY(C8)&gt;=1,DAY(C8)&lt;=15)</formula>
    </cfRule>
  </conditionalFormatting>
  <conditionalFormatting sqref="C4:I8">
    <cfRule type="expression" dxfId="50" priority="4">
      <formula>VLOOKUP(DAY(C4),AssignmentDays,1,FALSE)=DAY(C4)</formula>
    </cfRule>
  </conditionalFormatting>
  <conditionalFormatting sqref="C4:H4">
    <cfRule type="expression" dxfId="49" priority="3" stopIfTrue="1">
      <formula>DAY(C4)&gt;8</formula>
    </cfRule>
  </conditionalFormatting>
  <conditionalFormatting sqref="C8:I8">
    <cfRule type="expression" dxfId="48" priority="2" stopIfTrue="1">
      <formula>AND(DAY(C8)&gt;=1,DAY(C8)&lt;=15)</formula>
    </cfRule>
  </conditionalFormatting>
  <conditionalFormatting sqref="C4:I8">
    <cfRule type="expression" dxfId="47" priority="1">
      <formula>VLOOKUP(DAY(C4),AssignmentDays,1,FALSE)=DAY(C4)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4"/>
    <pageSetUpPr fitToPage="1"/>
  </sheetPr>
  <dimension ref="A1:AO33"/>
  <sheetViews>
    <sheetView showGridLines="0" view="pageLayout" zoomScale="84" zoomScalePageLayoutView="84" workbookViewId="0">
      <selection activeCell="E8" sqref="E8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>
        <v>2013</v>
      </c>
      <c r="M2" s="76"/>
      <c r="N2" s="84">
        <f>CalendarYear</f>
        <v>2023</v>
      </c>
    </row>
    <row r="3" spans="1:14" ht="21" customHeight="1">
      <c r="A3" s="2"/>
      <c r="B3" s="36" t="s">
        <v>21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5"/>
    </row>
    <row r="4" spans="1:14" ht="18" customHeight="1">
      <c r="A4" s="2"/>
      <c r="B4" s="36"/>
      <c r="D4" s="8"/>
      <c r="E4" s="8"/>
      <c r="F4" s="8"/>
      <c r="G4" s="8"/>
      <c r="H4" s="8"/>
      <c r="I4" s="8">
        <v>1</v>
      </c>
      <c r="J4" s="3"/>
      <c r="K4" s="79" t="s">
        <v>7</v>
      </c>
      <c r="L4" s="13"/>
      <c r="M4" s="80"/>
      <c r="N4" s="81"/>
    </row>
    <row r="5" spans="1:14" ht="18" customHeight="1">
      <c r="A5" s="2"/>
      <c r="B5" s="25"/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3"/>
      <c r="K5" s="71"/>
      <c r="L5" s="14"/>
      <c r="M5" s="41"/>
      <c r="N5" s="42"/>
    </row>
    <row r="6" spans="1:14" ht="18" customHeight="1">
      <c r="A6" s="2"/>
      <c r="B6" s="25"/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8">
        <v>14</v>
      </c>
      <c r="I6" s="8">
        <v>15</v>
      </c>
      <c r="J6" s="3"/>
      <c r="K6" s="71"/>
      <c r="L6" s="14"/>
      <c r="M6" s="41"/>
      <c r="N6" s="42"/>
    </row>
    <row r="7" spans="1:14" ht="18" customHeight="1">
      <c r="A7" s="2"/>
      <c r="B7" s="25"/>
      <c r="C7" s="8">
        <v>16</v>
      </c>
      <c r="D7" s="8">
        <v>17</v>
      </c>
      <c r="E7" s="8">
        <v>18</v>
      </c>
      <c r="F7" s="8">
        <v>19</v>
      </c>
      <c r="G7" s="8">
        <v>20</v>
      </c>
      <c r="H7" s="8">
        <v>21</v>
      </c>
      <c r="I7" s="8">
        <v>22</v>
      </c>
      <c r="J7" s="3"/>
      <c r="K7" s="29"/>
      <c r="L7" s="14"/>
      <c r="M7" s="41"/>
      <c r="N7" s="42"/>
    </row>
    <row r="8" spans="1:14" ht="18.75" customHeight="1">
      <c r="A8" s="2"/>
      <c r="B8" s="25"/>
      <c r="C8" s="8">
        <v>23</v>
      </c>
      <c r="D8" s="8">
        <v>24</v>
      </c>
      <c r="E8" s="8">
        <v>25</v>
      </c>
      <c r="F8" s="8">
        <v>26</v>
      </c>
      <c r="G8" s="8">
        <v>27</v>
      </c>
      <c r="H8" s="8">
        <v>28</v>
      </c>
      <c r="I8" s="8">
        <v>29</v>
      </c>
      <c r="J8" s="3"/>
      <c r="K8" s="29"/>
      <c r="L8" s="14"/>
      <c r="M8" s="41"/>
      <c r="N8" s="42"/>
    </row>
    <row r="9" spans="1:14" ht="18" customHeight="1">
      <c r="A9" s="2"/>
      <c r="B9" s="25"/>
      <c r="C9" s="8">
        <v>30</v>
      </c>
      <c r="D9" s="8"/>
      <c r="E9" s="8"/>
      <c r="F9" s="8"/>
      <c r="G9" s="8"/>
      <c r="H9" s="8"/>
      <c r="I9" s="8"/>
      <c r="J9" s="3"/>
      <c r="K9" s="30"/>
      <c r="L9" s="15"/>
      <c r="M9" s="45"/>
      <c r="N9" s="46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0" t="s">
        <v>30</v>
      </c>
      <c r="L10" s="13"/>
      <c r="M10" s="47"/>
      <c r="N10" s="48"/>
    </row>
    <row r="11" spans="1:14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4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4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4" ht="18" customHeight="1">
      <c r="B14" s="6"/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4" ht="18" customHeight="1">
      <c r="B15" s="4"/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4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/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/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/>
      <c r="C26" s="49"/>
      <c r="D26" s="50"/>
      <c r="E26" s="49"/>
      <c r="F26" s="50"/>
      <c r="G26" s="49"/>
      <c r="H26" s="50"/>
      <c r="I26" s="49"/>
      <c r="J26" s="64"/>
      <c r="K26" s="29"/>
      <c r="L26" s="14"/>
      <c r="M26" s="41"/>
      <c r="N26" s="42"/>
    </row>
    <row r="27" spans="2:14" ht="18" customHeight="1">
      <c r="B27" s="4"/>
      <c r="C27" s="51"/>
      <c r="D27" s="52"/>
      <c r="E27" s="51"/>
      <c r="F27" s="52"/>
      <c r="G27" s="51"/>
      <c r="H27" s="52"/>
      <c r="I27" s="62"/>
      <c r="J27" s="63"/>
      <c r="K27" s="31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32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32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33"/>
      <c r="L33" s="17"/>
      <c r="M33" s="43"/>
      <c r="N33" s="44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:I4">
    <cfRule type="expression" dxfId="46" priority="5" stopIfTrue="1">
      <formula>DAY(D4)&gt;8</formula>
    </cfRule>
  </conditionalFormatting>
  <conditionalFormatting sqref="D8:I8 C9:I10">
    <cfRule type="expression" dxfId="45" priority="4" stopIfTrue="1">
      <formula>AND(DAY(C8)&gt;=1,DAY(C8)&lt;=15)</formula>
    </cfRule>
  </conditionalFormatting>
  <conditionalFormatting sqref="D4:I8 C9:I9">
    <cfRule type="expression" dxfId="44" priority="6">
      <formula>VLOOKUP(DAY(C4),AssignmentDays,1,FALSE)=DAY(C4)</formula>
    </cfRule>
  </conditionalFormatting>
  <conditionalFormatting sqref="B14:J33">
    <cfRule type="expression" dxfId="43" priority="3">
      <formula>B14&lt;&gt;""</formula>
    </cfRule>
  </conditionalFormatting>
  <conditionalFormatting sqref="C7">
    <cfRule type="expression" dxfId="42" priority="2" stopIfTrue="1">
      <formula>AND(DAY(C7)&gt;=1,DAY(C7)&lt;=15)</formula>
    </cfRule>
  </conditionalFormatting>
  <conditionalFormatting sqref="C5:C8">
    <cfRule type="expression" dxfId="41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4"/>
    <pageSetUpPr fitToPage="1"/>
  </sheetPr>
  <dimension ref="A1:AO33"/>
  <sheetViews>
    <sheetView showGridLines="0" view="pageLayout" zoomScale="84" zoomScalePageLayoutView="84" workbookViewId="0">
      <selection activeCell="F9" sqref="F9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>
        <v>2013</v>
      </c>
      <c r="M2" s="76"/>
      <c r="N2" s="84">
        <f>CalendarYear</f>
        <v>2023</v>
      </c>
    </row>
    <row r="3" spans="1:14" ht="21" customHeight="1">
      <c r="A3" s="2"/>
      <c r="B3" s="36" t="s">
        <v>22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5"/>
    </row>
    <row r="4" spans="1:14" ht="18" customHeight="1">
      <c r="A4" s="2"/>
      <c r="B4" s="36"/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3"/>
      <c r="K4" s="79" t="s">
        <v>7</v>
      </c>
      <c r="L4" s="13"/>
      <c r="M4" s="80"/>
      <c r="N4" s="81"/>
    </row>
    <row r="5" spans="1:14" ht="18" customHeight="1">
      <c r="A5" s="2"/>
      <c r="B5" s="25"/>
      <c r="C5" s="8">
        <v>7</v>
      </c>
      <c r="D5" s="8">
        <v>8</v>
      </c>
      <c r="E5" s="8">
        <v>9</v>
      </c>
      <c r="F5" s="8">
        <v>10</v>
      </c>
      <c r="G5" s="8">
        <v>11</v>
      </c>
      <c r="H5" s="8">
        <v>12</v>
      </c>
      <c r="I5" s="8">
        <v>13</v>
      </c>
      <c r="J5" s="3"/>
      <c r="K5" s="71"/>
      <c r="L5" s="14"/>
      <c r="M5" s="41"/>
      <c r="N5" s="42"/>
    </row>
    <row r="6" spans="1:14" ht="18" customHeight="1">
      <c r="A6" s="2"/>
      <c r="B6" s="25"/>
      <c r="C6" s="8">
        <v>14</v>
      </c>
      <c r="D6" s="8">
        <v>15</v>
      </c>
      <c r="E6" s="8">
        <v>16</v>
      </c>
      <c r="F6" s="8">
        <v>17</v>
      </c>
      <c r="G6" s="8">
        <v>18</v>
      </c>
      <c r="H6" s="8">
        <v>19</v>
      </c>
      <c r="I6" s="8">
        <v>20</v>
      </c>
      <c r="J6" s="3"/>
      <c r="K6" s="71"/>
      <c r="L6" s="14"/>
      <c r="M6" s="41"/>
      <c r="N6" s="42"/>
    </row>
    <row r="7" spans="1:14" ht="18" customHeight="1">
      <c r="A7" s="2"/>
      <c r="B7" s="25"/>
      <c r="C7" s="8">
        <v>21</v>
      </c>
      <c r="D7" s="8">
        <v>22</v>
      </c>
      <c r="E7" s="8">
        <v>23</v>
      </c>
      <c r="F7" s="8">
        <v>24</v>
      </c>
      <c r="G7" s="8">
        <v>25</v>
      </c>
      <c r="H7" s="8">
        <v>26</v>
      </c>
      <c r="I7" s="8">
        <v>27</v>
      </c>
      <c r="J7" s="3"/>
      <c r="K7" s="29"/>
      <c r="L7" s="14"/>
      <c r="M7" s="41"/>
      <c r="N7" s="42"/>
    </row>
    <row r="8" spans="1:14" ht="18.75" customHeight="1">
      <c r="A8" s="2"/>
      <c r="B8" s="25"/>
      <c r="C8" s="8">
        <v>28</v>
      </c>
      <c r="D8" s="8">
        <v>29</v>
      </c>
      <c r="E8" s="8">
        <v>30</v>
      </c>
      <c r="F8" s="8">
        <v>31</v>
      </c>
      <c r="G8" s="8"/>
      <c r="H8" s="8"/>
      <c r="I8" s="8"/>
      <c r="J8" s="3"/>
      <c r="K8" s="29"/>
      <c r="L8" s="14"/>
      <c r="M8" s="41"/>
      <c r="N8" s="42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5"/>
      <c r="N9" s="46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0" t="s">
        <v>30</v>
      </c>
      <c r="L10" s="13"/>
      <c r="M10" s="47"/>
      <c r="N10" s="48"/>
    </row>
    <row r="11" spans="1:14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4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4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4" ht="18" customHeight="1">
      <c r="B14" s="6"/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4" ht="18" customHeight="1">
      <c r="B15" s="4"/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4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/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/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/>
      <c r="C26" s="49"/>
      <c r="D26" s="50"/>
      <c r="E26" s="49"/>
      <c r="F26" s="50"/>
      <c r="G26" s="49"/>
      <c r="H26" s="50"/>
      <c r="I26" s="49"/>
      <c r="J26" s="64"/>
      <c r="K26" s="29"/>
      <c r="L26" s="14"/>
      <c r="M26" s="41"/>
      <c r="N26" s="42"/>
    </row>
    <row r="27" spans="2:14" ht="18" customHeight="1">
      <c r="B27" s="4"/>
      <c r="C27" s="51"/>
      <c r="D27" s="52"/>
      <c r="E27" s="51"/>
      <c r="F27" s="52"/>
      <c r="G27" s="51"/>
      <c r="H27" s="52"/>
      <c r="I27" s="62"/>
      <c r="J27" s="63"/>
      <c r="K27" s="31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32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32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12"/>
      <c r="L33" s="17"/>
      <c r="M33" s="43"/>
      <c r="N33" s="44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:I4">
    <cfRule type="expression" dxfId="40" priority="4" stopIfTrue="1">
      <formula>DAY(D4)&gt;8</formula>
    </cfRule>
  </conditionalFormatting>
  <conditionalFormatting sqref="D8:I8 C9:I10">
    <cfRule type="expression" dxfId="39" priority="3" stopIfTrue="1">
      <formula>AND(DAY(C8)&gt;=1,DAY(C8)&lt;=15)</formula>
    </cfRule>
  </conditionalFormatting>
  <conditionalFormatting sqref="D4:I8 C9:I9">
    <cfRule type="expression" dxfId="38" priority="5">
      <formula>VLOOKUP(DAY(C4),AssignmentDays,1,FALSE)=DAY(C4)</formula>
    </cfRule>
  </conditionalFormatting>
  <conditionalFormatting sqref="B14:J33">
    <cfRule type="expression" dxfId="37" priority="2">
      <formula>B14&lt;&gt;""</formula>
    </cfRule>
  </conditionalFormatting>
  <conditionalFormatting sqref="C5:C8">
    <cfRule type="expression" dxfId="36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4"/>
    <pageSetUpPr fitToPage="1"/>
  </sheetPr>
  <dimension ref="A1:AO33"/>
  <sheetViews>
    <sheetView showGridLines="0" view="pageLayout" zoomScale="84" zoomScalePageLayoutView="84" workbookViewId="0">
      <selection activeCell="E6" sqref="E6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>
        <v>2013</v>
      </c>
      <c r="M2" s="76"/>
      <c r="N2" s="84">
        <f>CalendarYear</f>
        <v>2023</v>
      </c>
    </row>
    <row r="3" spans="1:14" ht="21" customHeight="1">
      <c r="A3" s="2"/>
      <c r="B3" s="36" t="s">
        <v>23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5"/>
    </row>
    <row r="4" spans="1:14" ht="18" customHeight="1">
      <c r="A4" s="2"/>
      <c r="B4" s="36"/>
      <c r="C4" s="8"/>
      <c r="D4" s="8"/>
      <c r="E4" s="8"/>
      <c r="F4" s="8"/>
      <c r="G4" s="8">
        <v>1</v>
      </c>
      <c r="H4" s="8">
        <v>2</v>
      </c>
      <c r="I4" s="8">
        <v>3</v>
      </c>
      <c r="J4" s="3"/>
      <c r="K4" s="79" t="s">
        <v>7</v>
      </c>
      <c r="L4" s="13"/>
      <c r="M4" s="80"/>
      <c r="N4" s="81"/>
    </row>
    <row r="5" spans="1:14" ht="18" customHeight="1">
      <c r="A5" s="2"/>
      <c r="B5" s="25"/>
      <c r="C5" s="8">
        <v>4</v>
      </c>
      <c r="D5" s="8">
        <v>5</v>
      </c>
      <c r="E5" s="8">
        <v>6</v>
      </c>
      <c r="F5" s="8">
        <v>7</v>
      </c>
      <c r="G5" s="8">
        <v>8</v>
      </c>
      <c r="H5" s="8">
        <v>9</v>
      </c>
      <c r="I5" s="8">
        <v>10</v>
      </c>
      <c r="J5" s="3"/>
      <c r="K5" s="71"/>
      <c r="L5" s="14"/>
      <c r="M5" s="41"/>
      <c r="N5" s="42"/>
    </row>
    <row r="6" spans="1:14" ht="18" customHeight="1">
      <c r="A6" s="2"/>
      <c r="B6" s="25"/>
      <c r="C6" s="8">
        <v>11</v>
      </c>
      <c r="D6" s="8">
        <v>12</v>
      </c>
      <c r="E6" s="8">
        <v>13</v>
      </c>
      <c r="F6" s="8">
        <v>14</v>
      </c>
      <c r="G6" s="8">
        <v>15</v>
      </c>
      <c r="H6" s="8">
        <v>16</v>
      </c>
      <c r="I6" s="8">
        <v>17</v>
      </c>
      <c r="J6" s="3"/>
      <c r="K6" s="71"/>
      <c r="L6" s="14"/>
      <c r="M6" s="41"/>
      <c r="N6" s="42"/>
    </row>
    <row r="7" spans="1:14" ht="18" customHeight="1">
      <c r="A7" s="2"/>
      <c r="B7" s="25"/>
      <c r="C7" s="8">
        <v>18</v>
      </c>
      <c r="D7" s="8">
        <v>19</v>
      </c>
      <c r="E7" s="8">
        <v>20</v>
      </c>
      <c r="F7" s="8">
        <v>21</v>
      </c>
      <c r="G7" s="8">
        <v>22</v>
      </c>
      <c r="H7" s="8">
        <v>23</v>
      </c>
      <c r="I7" s="8">
        <v>24</v>
      </c>
      <c r="J7" s="3"/>
      <c r="K7" s="29"/>
      <c r="L7" s="14"/>
      <c r="M7" s="41"/>
      <c r="N7" s="42"/>
    </row>
    <row r="8" spans="1:14" ht="18.75" customHeight="1">
      <c r="A8" s="2"/>
      <c r="B8" s="25"/>
      <c r="C8" s="8">
        <v>25</v>
      </c>
      <c r="D8" s="8">
        <v>26</v>
      </c>
      <c r="E8" s="8">
        <v>27</v>
      </c>
      <c r="F8" s="8">
        <v>28</v>
      </c>
      <c r="G8" s="8">
        <v>29</v>
      </c>
      <c r="H8" s="8">
        <v>30</v>
      </c>
      <c r="I8" s="8"/>
      <c r="J8" s="3"/>
      <c r="K8" s="29"/>
      <c r="L8" s="14"/>
      <c r="M8" s="41"/>
      <c r="N8" s="42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5"/>
      <c r="N9" s="46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0" t="s">
        <v>30</v>
      </c>
      <c r="L10" s="13"/>
      <c r="M10" s="47"/>
      <c r="N10" s="48"/>
    </row>
    <row r="11" spans="1:14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4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4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4" ht="18" customHeight="1">
      <c r="B14" s="6"/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4" ht="18" customHeight="1">
      <c r="B15" s="4"/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4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/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/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/>
      <c r="C26" s="49"/>
      <c r="D26" s="50"/>
      <c r="E26" s="49"/>
      <c r="F26" s="50"/>
      <c r="G26" s="49"/>
      <c r="H26" s="50"/>
      <c r="I26" s="49"/>
      <c r="J26" s="64"/>
      <c r="K26" s="29"/>
      <c r="L26" s="14"/>
      <c r="M26" s="41"/>
      <c r="N26" s="42"/>
    </row>
    <row r="27" spans="2:14" ht="18" customHeight="1">
      <c r="B27" s="4"/>
      <c r="C27" s="51"/>
      <c r="D27" s="52"/>
      <c r="E27" s="51"/>
      <c r="F27" s="52"/>
      <c r="G27" s="51"/>
      <c r="H27" s="52"/>
      <c r="I27" s="62"/>
      <c r="J27" s="63"/>
      <c r="K27" s="31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32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32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33"/>
      <c r="L33" s="17"/>
      <c r="M33" s="43"/>
      <c r="N33" s="44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:I4">
    <cfRule type="expression" dxfId="35" priority="6" stopIfTrue="1">
      <formula>DAY(D4)&gt;8</formula>
    </cfRule>
  </conditionalFormatting>
  <conditionalFormatting sqref="D8:I8 C9:I10">
    <cfRule type="expression" dxfId="34" priority="5" stopIfTrue="1">
      <formula>AND(DAY(C8)&gt;=1,DAY(C8)&lt;=15)</formula>
    </cfRule>
  </conditionalFormatting>
  <conditionalFormatting sqref="D4:I8 C9:I9">
    <cfRule type="expression" dxfId="33" priority="7">
      <formula>VLOOKUP(DAY(C4),AssignmentDays,1,FALSE)=DAY(C4)</formula>
    </cfRule>
  </conditionalFormatting>
  <conditionalFormatting sqref="B14:J33">
    <cfRule type="expression" dxfId="32" priority="4">
      <formula>B14&lt;&gt;""</formula>
    </cfRule>
  </conditionalFormatting>
  <conditionalFormatting sqref="C6">
    <cfRule type="expression" dxfId="31" priority="3" stopIfTrue="1">
      <formula>AND(DAY(C6)&gt;=1,DAY(C6)&lt;=15)</formula>
    </cfRule>
  </conditionalFormatting>
  <conditionalFormatting sqref="C4:C8">
    <cfRule type="expression" dxfId="30" priority="2">
      <formula>VLOOKUP(DAY(C4),AssignmentDays,1,FALSE)=DAY(C4)</formula>
    </cfRule>
  </conditionalFormatting>
  <conditionalFormatting sqref="C6">
    <cfRule type="expression" dxfId="29" priority="1">
      <formula>VLOOKUP(DAY(C6),AssignmentDays,1,FALSE)=DAY(C6)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  <pageSetUpPr fitToPage="1"/>
  </sheetPr>
  <dimension ref="A1:AO33"/>
  <sheetViews>
    <sheetView showGridLines="0" view="pageLayout" zoomScale="84" zoomScalePageLayoutView="84" workbookViewId="0">
      <selection activeCell="F8" sqref="F8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>
        <v>2013</v>
      </c>
      <c r="M2" s="76"/>
      <c r="N2" s="84">
        <f>CalendarYear</f>
        <v>2023</v>
      </c>
    </row>
    <row r="3" spans="1:14" ht="21" customHeight="1">
      <c r="A3" s="2"/>
      <c r="B3" s="36" t="s">
        <v>24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5"/>
    </row>
    <row r="4" spans="1:14" ht="18" customHeight="1">
      <c r="A4" s="2"/>
      <c r="B4" s="36"/>
      <c r="D4" s="8"/>
      <c r="E4" s="8"/>
      <c r="F4" s="8"/>
      <c r="G4" s="8"/>
      <c r="H4" s="8"/>
      <c r="I4" s="8">
        <v>1</v>
      </c>
      <c r="J4" s="3"/>
      <c r="K4" s="79" t="s">
        <v>7</v>
      </c>
      <c r="L4" s="13"/>
      <c r="M4" s="80"/>
      <c r="N4" s="81"/>
    </row>
    <row r="5" spans="1:14" ht="18" customHeight="1">
      <c r="A5" s="2"/>
      <c r="B5" s="25"/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3"/>
      <c r="K5" s="71"/>
      <c r="L5" s="14"/>
      <c r="M5" s="41"/>
      <c r="N5" s="42"/>
    </row>
    <row r="6" spans="1:14" ht="18" customHeight="1">
      <c r="A6" s="2"/>
      <c r="B6" s="25"/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8">
        <v>14</v>
      </c>
      <c r="I6" s="8">
        <v>15</v>
      </c>
      <c r="J6" s="3"/>
      <c r="K6" s="71"/>
      <c r="L6" s="14"/>
      <c r="M6" s="41"/>
      <c r="N6" s="42"/>
    </row>
    <row r="7" spans="1:14" ht="18" customHeight="1">
      <c r="A7" s="2"/>
      <c r="B7" s="25"/>
      <c r="C7" s="8">
        <v>16</v>
      </c>
      <c r="D7" s="8">
        <v>17</v>
      </c>
      <c r="E7" s="8">
        <v>18</v>
      </c>
      <c r="F7" s="8">
        <v>19</v>
      </c>
      <c r="G7" s="8">
        <v>20</v>
      </c>
      <c r="H7" s="8">
        <v>21</v>
      </c>
      <c r="I7" s="8">
        <v>22</v>
      </c>
      <c r="J7" s="3"/>
      <c r="K7" s="29"/>
      <c r="L7" s="14"/>
      <c r="M7" s="41"/>
      <c r="N7" s="42"/>
    </row>
    <row r="8" spans="1:14" ht="18.75" customHeight="1">
      <c r="A8" s="2"/>
      <c r="B8" s="25"/>
      <c r="C8" s="8">
        <v>23</v>
      </c>
      <c r="D8" s="8">
        <v>24</v>
      </c>
      <c r="E8" s="8">
        <v>25</v>
      </c>
      <c r="F8" s="8">
        <v>26</v>
      </c>
      <c r="G8" s="8">
        <v>27</v>
      </c>
      <c r="H8" s="8">
        <v>28</v>
      </c>
      <c r="I8" s="8">
        <v>29</v>
      </c>
      <c r="J8" s="3"/>
      <c r="K8" s="29"/>
      <c r="L8" s="14"/>
      <c r="M8" s="41"/>
      <c r="N8" s="42"/>
    </row>
    <row r="9" spans="1:14" ht="18" customHeight="1">
      <c r="A9" s="2"/>
      <c r="B9" s="25"/>
      <c r="C9" s="8">
        <v>30</v>
      </c>
      <c r="D9" s="8">
        <v>31</v>
      </c>
      <c r="E9" s="8"/>
      <c r="F9" s="8"/>
      <c r="G9" s="8"/>
      <c r="H9" s="8"/>
      <c r="I9" s="8"/>
      <c r="J9" s="3"/>
      <c r="K9" s="30"/>
      <c r="L9" s="15"/>
      <c r="M9" s="45"/>
      <c r="N9" s="46"/>
    </row>
    <row r="10" spans="1:14" ht="18" customHeight="1">
      <c r="A10" s="2"/>
      <c r="B10" s="26"/>
      <c r="C10" s="8"/>
      <c r="D10" s="20"/>
      <c r="E10" s="20"/>
      <c r="F10" s="20"/>
      <c r="G10" s="20"/>
      <c r="H10" s="20"/>
      <c r="I10" s="20"/>
      <c r="J10" s="21"/>
      <c r="K10" s="70" t="s">
        <v>30</v>
      </c>
      <c r="L10" s="13"/>
      <c r="M10" s="47"/>
      <c r="N10" s="48"/>
    </row>
    <row r="11" spans="1:14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4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4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4" ht="18" customHeight="1">
      <c r="B14" s="6"/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4" ht="18" customHeight="1">
      <c r="B15" s="4"/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4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/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/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/>
      <c r="C26" s="49"/>
      <c r="D26" s="50"/>
      <c r="E26" s="49"/>
      <c r="F26" s="50"/>
      <c r="G26" s="49"/>
      <c r="H26" s="50"/>
      <c r="I26" s="49"/>
      <c r="J26" s="64"/>
      <c r="K26" s="9"/>
      <c r="L26" s="14"/>
      <c r="M26" s="41"/>
      <c r="N26" s="42"/>
    </row>
    <row r="27" spans="2:14" ht="18" customHeight="1">
      <c r="B27" s="4"/>
      <c r="C27" s="51"/>
      <c r="D27" s="52"/>
      <c r="E27" s="51"/>
      <c r="F27" s="52"/>
      <c r="G27" s="51"/>
      <c r="H27" s="52"/>
      <c r="I27" s="62"/>
      <c r="J27" s="63"/>
      <c r="K27" s="10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11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11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12"/>
      <c r="L33" s="17"/>
      <c r="M33" s="43"/>
      <c r="N33" s="44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:I4">
    <cfRule type="expression" dxfId="28" priority="4" stopIfTrue="1">
      <formula>DAY(D4)&gt;8</formula>
    </cfRule>
  </conditionalFormatting>
  <conditionalFormatting sqref="D8:I9 C10:I10">
    <cfRule type="expression" dxfId="27" priority="3" stopIfTrue="1">
      <formula>AND(DAY(C8)&gt;=1,DAY(C8)&lt;=15)</formula>
    </cfRule>
  </conditionalFormatting>
  <conditionalFormatting sqref="D4:I9">
    <cfRule type="expression" dxfId="26" priority="5">
      <formula>VLOOKUP(DAY(D4),AssignmentDays,1,FALSE)=DAY(D4)</formula>
    </cfRule>
  </conditionalFormatting>
  <conditionalFormatting sqref="B14:J33">
    <cfRule type="expression" dxfId="25" priority="2">
      <formula>B14&lt;&gt;""</formula>
    </cfRule>
  </conditionalFormatting>
  <conditionalFormatting sqref="C5:C10">
    <cfRule type="expression" dxfId="24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  <pageSetUpPr fitToPage="1"/>
  </sheetPr>
  <dimension ref="A1:AO33"/>
  <sheetViews>
    <sheetView showGridLines="0" view="pageLayout" zoomScale="84" zoomScalePageLayoutView="84" workbookViewId="0">
      <selection activeCell="G5" sqref="G5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>
        <v>2013</v>
      </c>
      <c r="M2" s="76"/>
      <c r="N2" s="84">
        <f>CalendarYear</f>
        <v>2023</v>
      </c>
    </row>
    <row r="3" spans="1:14" ht="21" customHeight="1">
      <c r="A3" s="2"/>
      <c r="B3" s="86" t="s">
        <v>25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5"/>
    </row>
    <row r="4" spans="1:14" ht="18" customHeight="1">
      <c r="A4" s="2"/>
      <c r="B4" s="86"/>
      <c r="D4" s="8"/>
      <c r="E4" s="8">
        <v>1</v>
      </c>
      <c r="F4" s="8">
        <v>2</v>
      </c>
      <c r="G4" s="8">
        <v>3</v>
      </c>
      <c r="H4" s="8">
        <v>4</v>
      </c>
      <c r="I4" s="8">
        <v>5</v>
      </c>
      <c r="J4" s="3"/>
      <c r="K4" s="79" t="s">
        <v>7</v>
      </c>
      <c r="L4" s="13"/>
      <c r="M4" s="80"/>
      <c r="N4" s="81"/>
    </row>
    <row r="5" spans="1:14" ht="18" customHeight="1">
      <c r="A5" s="2"/>
      <c r="B5" s="25"/>
      <c r="C5" s="8">
        <v>6</v>
      </c>
      <c r="D5" s="8">
        <v>7</v>
      </c>
      <c r="E5" s="8">
        <v>8</v>
      </c>
      <c r="F5" s="8">
        <v>9</v>
      </c>
      <c r="G5" s="8">
        <v>10</v>
      </c>
      <c r="H5" s="8">
        <v>11</v>
      </c>
      <c r="I5" s="8">
        <v>12</v>
      </c>
      <c r="J5" s="3"/>
      <c r="K5" s="71"/>
      <c r="L5" s="14"/>
      <c r="M5" s="41"/>
      <c r="N5" s="42"/>
    </row>
    <row r="6" spans="1:14" ht="18" customHeight="1">
      <c r="A6" s="2"/>
      <c r="B6" s="25"/>
      <c r="C6" s="8">
        <v>13</v>
      </c>
      <c r="D6" s="8">
        <v>14</v>
      </c>
      <c r="E6" s="8">
        <v>15</v>
      </c>
      <c r="F6" s="8">
        <v>16</v>
      </c>
      <c r="G6" s="8">
        <v>17</v>
      </c>
      <c r="H6" s="8">
        <v>18</v>
      </c>
      <c r="I6" s="8">
        <v>19</v>
      </c>
      <c r="J6" s="3"/>
      <c r="K6" s="71"/>
      <c r="L6" s="14"/>
      <c r="M6" s="41"/>
      <c r="N6" s="42"/>
    </row>
    <row r="7" spans="1:14" ht="18" customHeight="1">
      <c r="A7" s="2"/>
      <c r="B7" s="25"/>
      <c r="C7" s="8">
        <v>20</v>
      </c>
      <c r="D7" s="8">
        <v>21</v>
      </c>
      <c r="E7" s="8">
        <v>22</v>
      </c>
      <c r="F7" s="8">
        <v>23</v>
      </c>
      <c r="G7" s="8">
        <v>24</v>
      </c>
      <c r="H7" s="8">
        <v>25</v>
      </c>
      <c r="I7" s="8">
        <v>26</v>
      </c>
      <c r="J7" s="3"/>
      <c r="K7" s="29"/>
      <c r="L7" s="14"/>
      <c r="M7" s="41"/>
      <c r="N7" s="42"/>
    </row>
    <row r="8" spans="1:14" ht="18.75" customHeight="1">
      <c r="A8" s="2"/>
      <c r="B8" s="25"/>
      <c r="C8" s="8">
        <v>27</v>
      </c>
      <c r="D8" s="8">
        <v>28</v>
      </c>
      <c r="E8" s="8">
        <v>29</v>
      </c>
      <c r="F8" s="8">
        <v>30</v>
      </c>
      <c r="G8" s="8">
        <v>31</v>
      </c>
      <c r="H8" s="8"/>
      <c r="I8" s="8"/>
      <c r="J8" s="3"/>
      <c r="K8" s="29"/>
      <c r="L8" s="14"/>
      <c r="M8" s="41"/>
      <c r="N8" s="42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5"/>
      <c r="N9" s="46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0" t="s">
        <v>30</v>
      </c>
      <c r="L10" s="13"/>
      <c r="M10" s="47"/>
      <c r="N10" s="48"/>
    </row>
    <row r="11" spans="1:14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4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4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4" ht="18" customHeight="1">
      <c r="B14" s="6"/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4" ht="18" customHeight="1">
      <c r="B15" s="4"/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4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/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/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/>
      <c r="C26" s="49"/>
      <c r="D26" s="50"/>
      <c r="E26" s="49"/>
      <c r="F26" s="50"/>
      <c r="G26" s="49"/>
      <c r="H26" s="50"/>
      <c r="I26" s="49"/>
      <c r="J26" s="64"/>
      <c r="K26" s="29"/>
      <c r="L26" s="14"/>
      <c r="M26" s="41"/>
      <c r="N26" s="42"/>
    </row>
    <row r="27" spans="2:14" ht="18" customHeight="1">
      <c r="B27" s="4"/>
      <c r="C27" s="51"/>
      <c r="D27" s="52"/>
      <c r="E27" s="51"/>
      <c r="F27" s="52"/>
      <c r="G27" s="51"/>
      <c r="H27" s="52"/>
      <c r="I27" s="62"/>
      <c r="J27" s="63"/>
      <c r="K27" s="31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32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32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33"/>
      <c r="L33" s="17"/>
      <c r="M33" s="43"/>
      <c r="N33" s="44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:I4">
    <cfRule type="expression" dxfId="23" priority="5" stopIfTrue="1">
      <formula>DAY(D4)&gt;8</formula>
    </cfRule>
  </conditionalFormatting>
  <conditionalFormatting sqref="D8:I8 C9:I10">
    <cfRule type="expression" dxfId="22" priority="4" stopIfTrue="1">
      <formula>AND(DAY(C8)&gt;=1,DAY(C8)&lt;=15)</formula>
    </cfRule>
  </conditionalFormatting>
  <conditionalFormatting sqref="D4:I8 C9:I9">
    <cfRule type="expression" dxfId="21" priority="6">
      <formula>VLOOKUP(DAY(C4),AssignmentDays,1,FALSE)=DAY(C4)</formula>
    </cfRule>
  </conditionalFormatting>
  <conditionalFormatting sqref="B14:J33">
    <cfRule type="expression" dxfId="20" priority="3">
      <formula>B14&lt;&gt;""</formula>
    </cfRule>
  </conditionalFormatting>
  <conditionalFormatting sqref="C7">
    <cfRule type="expression" dxfId="19" priority="2" stopIfTrue="1">
      <formula>AND(DAY(C7)&gt;=1,DAY(C7)&lt;=15)</formula>
    </cfRule>
  </conditionalFormatting>
  <conditionalFormatting sqref="C5:C8">
    <cfRule type="expression" dxfId="18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4"/>
    <pageSetUpPr fitToPage="1"/>
  </sheetPr>
  <dimension ref="A1:AO33"/>
  <sheetViews>
    <sheetView showGridLines="0" view="pageLayout" zoomScale="84" zoomScalePageLayoutView="84" workbookViewId="0">
      <selection activeCell="C5" sqref="C5:C8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5" t="s">
        <v>1</v>
      </c>
      <c r="L2" s="76">
        <v>2013</v>
      </c>
      <c r="M2" s="76"/>
      <c r="N2" s="84">
        <f>CalendarYear</f>
        <v>2023</v>
      </c>
    </row>
    <row r="3" spans="1:14" ht="21" customHeight="1">
      <c r="A3" s="2"/>
      <c r="B3" s="36" t="s">
        <v>26</v>
      </c>
      <c r="C3" s="35" t="s">
        <v>6</v>
      </c>
      <c r="D3" s="35" t="s">
        <v>2</v>
      </c>
      <c r="E3" s="35" t="s">
        <v>3</v>
      </c>
      <c r="F3" s="35" t="s">
        <v>4</v>
      </c>
      <c r="G3" s="35" t="s">
        <v>3</v>
      </c>
      <c r="H3" s="35" t="s">
        <v>5</v>
      </c>
      <c r="I3" s="35" t="s">
        <v>6</v>
      </c>
      <c r="J3" s="3"/>
      <c r="K3" s="77"/>
      <c r="L3" s="78"/>
      <c r="M3" s="78"/>
      <c r="N3" s="85"/>
    </row>
    <row r="4" spans="1:14" ht="18" customHeight="1">
      <c r="A4" s="2"/>
      <c r="B4" s="36"/>
      <c r="D4" s="8"/>
      <c r="E4" s="8"/>
      <c r="F4" s="8"/>
      <c r="G4" s="8"/>
      <c r="H4" s="8">
        <v>1</v>
      </c>
      <c r="I4" s="8">
        <v>2</v>
      </c>
      <c r="J4" s="3"/>
      <c r="K4" s="79" t="s">
        <v>7</v>
      </c>
      <c r="L4" s="13"/>
      <c r="M4" s="80"/>
      <c r="N4" s="81"/>
    </row>
    <row r="5" spans="1:14" ht="18" customHeight="1">
      <c r="A5" s="2"/>
      <c r="B5" s="25"/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3"/>
      <c r="K5" s="71"/>
      <c r="L5" s="14"/>
      <c r="M5" s="41"/>
      <c r="N5" s="42"/>
    </row>
    <row r="6" spans="1:14" ht="18" customHeight="1">
      <c r="A6" s="2"/>
      <c r="B6" s="25"/>
      <c r="C6" s="8">
        <v>10</v>
      </c>
      <c r="D6" s="8">
        <v>11</v>
      </c>
      <c r="E6" s="8">
        <v>12</v>
      </c>
      <c r="F6" s="8">
        <v>13</v>
      </c>
      <c r="G6" s="8">
        <v>14</v>
      </c>
      <c r="H6" s="8">
        <v>15</v>
      </c>
      <c r="I6" s="8">
        <v>16</v>
      </c>
      <c r="J6" s="3"/>
      <c r="K6" s="71"/>
      <c r="L6" s="14"/>
      <c r="M6" s="41"/>
      <c r="N6" s="42"/>
    </row>
    <row r="7" spans="1:14" ht="18" customHeight="1">
      <c r="A7" s="2"/>
      <c r="B7" s="25"/>
      <c r="C7" s="8">
        <v>17</v>
      </c>
      <c r="D7" s="8">
        <v>18</v>
      </c>
      <c r="E7" s="8">
        <v>19</v>
      </c>
      <c r="F7" s="8">
        <v>20</v>
      </c>
      <c r="G7" s="8">
        <v>21</v>
      </c>
      <c r="H7" s="8">
        <v>22</v>
      </c>
      <c r="I7" s="8">
        <v>23</v>
      </c>
      <c r="J7" s="3"/>
      <c r="K7" s="29"/>
      <c r="L7" s="14"/>
      <c r="M7" s="41"/>
      <c r="N7" s="42"/>
    </row>
    <row r="8" spans="1:14" ht="18.75" customHeight="1">
      <c r="A8" s="2"/>
      <c r="B8" s="25"/>
      <c r="C8" s="8">
        <v>24</v>
      </c>
      <c r="D8" s="8">
        <v>25</v>
      </c>
      <c r="E8" s="8">
        <v>26</v>
      </c>
      <c r="F8" s="8">
        <v>27</v>
      </c>
      <c r="G8" s="8">
        <v>28</v>
      </c>
      <c r="H8" s="8">
        <v>29</v>
      </c>
      <c r="I8" s="8">
        <v>30</v>
      </c>
      <c r="J8" s="3"/>
      <c r="K8" s="29"/>
      <c r="L8" s="14"/>
      <c r="M8" s="41"/>
      <c r="N8" s="42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0"/>
      <c r="L9" s="15"/>
      <c r="M9" s="45"/>
      <c r="N9" s="46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0" t="s">
        <v>30</v>
      </c>
      <c r="L10" s="13"/>
      <c r="M10" s="47"/>
      <c r="N10" s="48"/>
    </row>
    <row r="11" spans="1:14" ht="18" customHeight="1">
      <c r="A11" s="2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1"/>
      <c r="L11" s="14"/>
      <c r="M11" s="41"/>
      <c r="N11" s="42"/>
    </row>
    <row r="12" spans="1:14" ht="18" customHeight="1">
      <c r="A12" s="2"/>
      <c r="B12" s="38"/>
      <c r="C12" s="39"/>
      <c r="D12" s="39"/>
      <c r="E12" s="39"/>
      <c r="F12" s="39"/>
      <c r="G12" s="39"/>
      <c r="H12" s="39"/>
      <c r="I12" s="39"/>
      <c r="J12" s="40"/>
      <c r="K12" s="71"/>
      <c r="L12" s="14"/>
      <c r="M12" s="41"/>
      <c r="N12" s="42"/>
    </row>
    <row r="13" spans="1:14" ht="18" customHeight="1">
      <c r="B13" s="34" t="s">
        <v>7</v>
      </c>
      <c r="C13" s="72" t="s">
        <v>8</v>
      </c>
      <c r="D13" s="74"/>
      <c r="E13" s="72" t="s">
        <v>11</v>
      </c>
      <c r="F13" s="74"/>
      <c r="G13" s="72" t="s">
        <v>12</v>
      </c>
      <c r="H13" s="74"/>
      <c r="I13" s="72" t="s">
        <v>13</v>
      </c>
      <c r="J13" s="73"/>
      <c r="K13" s="29"/>
      <c r="L13" s="14"/>
      <c r="M13" s="41"/>
      <c r="N13" s="42"/>
    </row>
    <row r="14" spans="1:14" ht="18" customHeight="1">
      <c r="B14" s="6"/>
      <c r="C14" s="49"/>
      <c r="D14" s="50"/>
      <c r="E14" s="49"/>
      <c r="F14" s="50"/>
      <c r="G14" s="49"/>
      <c r="H14" s="50"/>
      <c r="I14" s="49"/>
      <c r="J14" s="64"/>
      <c r="K14" s="29"/>
      <c r="L14" s="14"/>
      <c r="M14" s="41"/>
      <c r="N14" s="42"/>
    </row>
    <row r="15" spans="1:14" ht="18" customHeight="1">
      <c r="B15" s="4"/>
      <c r="C15" s="51"/>
      <c r="D15" s="52"/>
      <c r="E15" s="51"/>
      <c r="F15" s="52"/>
      <c r="G15" s="51"/>
      <c r="H15" s="52"/>
      <c r="I15" s="62"/>
      <c r="J15" s="63"/>
      <c r="K15" s="31"/>
      <c r="L15" s="16"/>
      <c r="M15" s="45"/>
      <c r="N15" s="46"/>
    </row>
    <row r="16" spans="1:14" ht="18" customHeight="1">
      <c r="B16" s="6"/>
      <c r="C16" s="49"/>
      <c r="D16" s="50"/>
      <c r="E16" s="49"/>
      <c r="F16" s="50"/>
      <c r="G16" s="49"/>
      <c r="H16" s="50"/>
      <c r="I16" s="58"/>
      <c r="J16" s="59"/>
      <c r="K16" s="70" t="s">
        <v>11</v>
      </c>
      <c r="L16" s="13"/>
      <c r="M16" s="47"/>
      <c r="N16" s="48"/>
    </row>
    <row r="17" spans="2:14" ht="18" customHeight="1">
      <c r="B17" s="4"/>
      <c r="C17" s="51"/>
      <c r="D17" s="52"/>
      <c r="E17" s="51"/>
      <c r="F17" s="52"/>
      <c r="G17" s="51"/>
      <c r="H17" s="52"/>
      <c r="I17" s="62"/>
      <c r="J17" s="63"/>
      <c r="K17" s="71"/>
      <c r="L17" s="14"/>
      <c r="M17" s="41"/>
      <c r="N17" s="42"/>
    </row>
    <row r="18" spans="2:14" ht="18" customHeight="1">
      <c r="B18" s="7"/>
      <c r="C18" s="67"/>
      <c r="D18" s="68"/>
      <c r="E18" s="67"/>
      <c r="F18" s="68"/>
      <c r="G18" s="67"/>
      <c r="H18" s="68"/>
      <c r="I18" s="67"/>
      <c r="J18" s="69"/>
      <c r="K18" s="71"/>
      <c r="L18" s="14"/>
      <c r="M18" s="41"/>
      <c r="N18" s="42"/>
    </row>
    <row r="19" spans="2:14" ht="18" customHeight="1">
      <c r="B19" s="4"/>
      <c r="C19" s="51"/>
      <c r="D19" s="52"/>
      <c r="E19" s="51"/>
      <c r="F19" s="52"/>
      <c r="G19" s="51"/>
      <c r="H19" s="52"/>
      <c r="I19" s="62"/>
      <c r="J19" s="63"/>
      <c r="K19" s="29"/>
      <c r="L19" s="14"/>
      <c r="M19" s="41"/>
      <c r="N19" s="42"/>
    </row>
    <row r="20" spans="2:14" ht="18" customHeight="1">
      <c r="B20" s="6"/>
      <c r="C20" s="49"/>
      <c r="D20" s="50"/>
      <c r="E20" s="49"/>
      <c r="F20" s="50"/>
      <c r="G20" s="49"/>
      <c r="H20" s="50"/>
      <c r="I20" s="49"/>
      <c r="J20" s="64"/>
      <c r="K20" s="29"/>
      <c r="L20" s="14"/>
      <c r="M20" s="41"/>
      <c r="N20" s="42"/>
    </row>
    <row r="21" spans="2:14" ht="18" customHeight="1">
      <c r="B21" s="4"/>
      <c r="C21" s="51"/>
      <c r="D21" s="52"/>
      <c r="E21" s="51"/>
      <c r="F21" s="52"/>
      <c r="G21" s="51"/>
      <c r="H21" s="52"/>
      <c r="I21" s="65"/>
      <c r="J21" s="66"/>
      <c r="K21" s="31"/>
      <c r="L21" s="16"/>
      <c r="M21" s="45"/>
      <c r="N21" s="46"/>
    </row>
    <row r="22" spans="2:14" ht="18" customHeight="1">
      <c r="B22" s="6"/>
      <c r="C22" s="49"/>
      <c r="D22" s="50"/>
      <c r="E22" s="49"/>
      <c r="F22" s="50"/>
      <c r="G22" s="49"/>
      <c r="H22" s="50"/>
      <c r="I22" s="49"/>
      <c r="J22" s="64"/>
      <c r="K22" s="70" t="s">
        <v>31</v>
      </c>
      <c r="L22" s="13"/>
      <c r="M22" s="47"/>
      <c r="N22" s="48"/>
    </row>
    <row r="23" spans="2:14" ht="18" customHeight="1">
      <c r="B23" s="4"/>
      <c r="C23" s="51"/>
      <c r="D23" s="52"/>
      <c r="E23" s="51"/>
      <c r="F23" s="52"/>
      <c r="G23" s="51"/>
      <c r="H23" s="52"/>
      <c r="I23" s="62"/>
      <c r="J23" s="63"/>
      <c r="K23" s="71"/>
      <c r="L23" s="14"/>
      <c r="M23" s="41"/>
      <c r="N23" s="42"/>
    </row>
    <row r="24" spans="2:14" ht="18" customHeight="1">
      <c r="B24" s="6"/>
      <c r="C24" s="49"/>
      <c r="D24" s="50"/>
      <c r="E24" s="49"/>
      <c r="F24" s="50"/>
      <c r="G24" s="49"/>
      <c r="H24" s="50"/>
      <c r="I24" s="49"/>
      <c r="J24" s="64"/>
      <c r="K24" s="71"/>
      <c r="L24" s="14"/>
      <c r="M24" s="41"/>
      <c r="N24" s="42"/>
    </row>
    <row r="25" spans="2:14" ht="18" customHeight="1">
      <c r="B25" s="4"/>
      <c r="C25" s="51"/>
      <c r="D25" s="52"/>
      <c r="E25" s="51"/>
      <c r="F25" s="52"/>
      <c r="G25" s="51"/>
      <c r="H25" s="52"/>
      <c r="I25" s="62"/>
      <c r="J25" s="63"/>
      <c r="K25" s="71"/>
      <c r="L25" s="14"/>
      <c r="M25" s="41"/>
      <c r="N25" s="42"/>
    </row>
    <row r="26" spans="2:14" ht="18" customHeight="1">
      <c r="B26" s="6"/>
      <c r="C26" s="49"/>
      <c r="D26" s="50"/>
      <c r="E26" s="49"/>
      <c r="F26" s="50"/>
      <c r="G26" s="49"/>
      <c r="H26" s="50"/>
      <c r="I26" s="49"/>
      <c r="J26" s="64"/>
      <c r="K26" s="29"/>
      <c r="L26" s="14"/>
      <c r="M26" s="41"/>
      <c r="N26" s="42"/>
    </row>
    <row r="27" spans="2:14" ht="18" customHeight="1">
      <c r="B27" s="4"/>
      <c r="C27" s="51"/>
      <c r="D27" s="52"/>
      <c r="E27" s="51"/>
      <c r="F27" s="52"/>
      <c r="G27" s="51"/>
      <c r="H27" s="52"/>
      <c r="I27" s="62"/>
      <c r="J27" s="63"/>
      <c r="K27" s="31"/>
      <c r="L27" s="16"/>
      <c r="M27" s="45"/>
      <c r="N27" s="46"/>
    </row>
    <row r="28" spans="2:14" ht="18" customHeight="1">
      <c r="B28" s="6"/>
      <c r="C28" s="49"/>
      <c r="D28" s="50"/>
      <c r="E28" s="49"/>
      <c r="F28" s="50"/>
      <c r="G28" s="49"/>
      <c r="H28" s="50"/>
      <c r="I28" s="49"/>
      <c r="J28" s="64"/>
      <c r="K28" s="70" t="s">
        <v>13</v>
      </c>
      <c r="L28" s="13"/>
      <c r="M28" s="47"/>
      <c r="N28" s="48"/>
    </row>
    <row r="29" spans="2:14" ht="18" customHeight="1">
      <c r="B29" s="4"/>
      <c r="C29" s="51"/>
      <c r="D29" s="52"/>
      <c r="E29" s="51"/>
      <c r="F29" s="52"/>
      <c r="G29" s="51"/>
      <c r="H29" s="52"/>
      <c r="I29" s="51"/>
      <c r="J29" s="57"/>
      <c r="K29" s="71"/>
      <c r="L29" s="14"/>
      <c r="M29" s="41"/>
      <c r="N29" s="42"/>
    </row>
    <row r="30" spans="2:14" ht="18" customHeight="1">
      <c r="B30" s="6"/>
      <c r="C30" s="49"/>
      <c r="D30" s="50"/>
      <c r="E30" s="49"/>
      <c r="F30" s="50"/>
      <c r="G30" s="49"/>
      <c r="H30" s="50"/>
      <c r="I30" s="55"/>
      <c r="J30" s="56"/>
      <c r="K30" s="71"/>
      <c r="L30" s="14"/>
      <c r="M30" s="41"/>
      <c r="N30" s="42"/>
    </row>
    <row r="31" spans="2:14" ht="18" customHeight="1">
      <c r="B31" s="4"/>
      <c r="C31" s="51"/>
      <c r="D31" s="52"/>
      <c r="E31" s="51"/>
      <c r="F31" s="52"/>
      <c r="G31" s="51"/>
      <c r="H31" s="52"/>
      <c r="I31" s="51"/>
      <c r="J31" s="57"/>
      <c r="K31" s="32"/>
      <c r="L31" s="14"/>
      <c r="M31" s="41"/>
      <c r="N31" s="42"/>
    </row>
    <row r="32" spans="2:14" ht="18" customHeight="1">
      <c r="B32" s="6"/>
      <c r="C32" s="49"/>
      <c r="D32" s="50"/>
      <c r="E32" s="49"/>
      <c r="F32" s="50"/>
      <c r="G32" s="49"/>
      <c r="H32" s="50"/>
      <c r="I32" s="58"/>
      <c r="J32" s="59"/>
      <c r="K32" s="32"/>
      <c r="L32" s="14"/>
      <c r="M32" s="41"/>
      <c r="N32" s="42"/>
    </row>
    <row r="33" spans="2:14" ht="18" customHeight="1">
      <c r="B33" s="5"/>
      <c r="C33" s="53"/>
      <c r="D33" s="54"/>
      <c r="E33" s="53"/>
      <c r="F33" s="54"/>
      <c r="G33" s="53"/>
      <c r="H33" s="54"/>
      <c r="I33" s="60"/>
      <c r="J33" s="61"/>
      <c r="K33" s="12"/>
      <c r="L33" s="17"/>
      <c r="M33" s="43"/>
      <c r="N33" s="44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:I4">
    <cfRule type="expression" dxfId="17" priority="4" stopIfTrue="1">
      <formula>DAY(D4)&gt;8</formula>
    </cfRule>
  </conditionalFormatting>
  <conditionalFormatting sqref="D8:I8 C9:I10">
    <cfRule type="expression" dxfId="16" priority="3" stopIfTrue="1">
      <formula>AND(DAY(C8)&gt;=1,DAY(C8)&lt;=15)</formula>
    </cfRule>
  </conditionalFormatting>
  <conditionalFormatting sqref="D4:I8 C9:I9">
    <cfRule type="expression" dxfId="15" priority="5">
      <formula>VLOOKUP(DAY(C4),AssignmentDays,1,FALSE)=DAY(C4)</formula>
    </cfRule>
  </conditionalFormatting>
  <conditionalFormatting sqref="B14:J33">
    <cfRule type="expression" dxfId="14" priority="2">
      <formula>B14&lt;&gt;""</formula>
    </cfRule>
  </conditionalFormatting>
  <conditionalFormatting sqref="C5:C8">
    <cfRule type="expression" dxfId="13" priority="1">
      <formula>VLOOKUP(DAY(C5),AssignmentDays,1,FALSE)=DAY(C5)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B59F4C6-0242-4391-9E5C-DCCC78ECB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Apr!AssignmentDays</vt:lpstr>
      <vt:lpstr>Aug!AssignmentDays</vt:lpstr>
      <vt:lpstr>Dec!AssignmentDays</vt:lpstr>
      <vt:lpstr>Feb!AssignmentDays</vt:lpstr>
      <vt:lpstr>Jul!AssignmentDays</vt:lpstr>
      <vt:lpstr>Jun!AssignmentDays</vt:lpstr>
      <vt:lpstr>Mar!AssignmentDays</vt:lpstr>
      <vt:lpstr>May!AssignmentDays</vt:lpstr>
      <vt:lpstr>Nov!AssignmentDays</vt:lpstr>
      <vt:lpstr>Oct!AssignmentDays</vt:lpstr>
      <vt:lpstr>Sep!AssignmentDays</vt:lpstr>
      <vt:lpstr>AssignmentDays</vt:lpstr>
      <vt:lpstr>CalendarYear</vt:lpstr>
      <vt:lpstr>Apr!ImportantDatesTable</vt:lpstr>
      <vt:lpstr>Aug!ImportantDatesTable</vt:lpstr>
      <vt:lpstr>Dec!ImportantDatesTable</vt:lpstr>
      <vt:lpstr>Feb!ImportantDatesTable</vt:lpstr>
      <vt:lpstr>Jul!ImportantDatesTable</vt:lpstr>
      <vt:lpstr>Jun!ImportantDatesTable</vt:lpstr>
      <vt:lpstr>Mar!ImportantDatesTable</vt:lpstr>
      <vt:lpstr>May!ImportantDatesTable</vt:lpstr>
      <vt:lpstr>Nov!ImportantDatesTable</vt:lpstr>
      <vt:lpstr>Oct!ImportantDatesTable</vt:lpstr>
      <vt:lpstr>Sep!ImportantDatesTable</vt:lpstr>
      <vt:lpstr>ImportantDatesTable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Student Calendar - CalendarLabs.com</dc:title>
  <dc:subject>2023 Student Calendar - CalendarLabs.com</dc:subject>
  <dc:creator>CalendarLabs.com</dc:creator>
  <cp:keywords>Calendar; calendarlabs.com</cp:keywords>
  <dc:description>All Rights Reserved. Copyright © CalendarLabs.com. Do not distribute or sale without written permission.</dc:description>
  <cp:lastModifiedBy>CalendarLabs.com</cp:lastModifiedBy>
  <cp:lastPrinted>2020-12-16T15:59:12Z</cp:lastPrinted>
  <dcterms:created xsi:type="dcterms:W3CDTF">2013-07-18T19:30:39Z</dcterms:created>
  <dcterms:modified xsi:type="dcterms:W3CDTF">2022-04-07T06:24:26Z</dcterms:modified>
  <cp:category>Calendar;calendarlabs.com</cp:category>
</cp:coreProperties>
</file>