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filterPrivacy="1" codeName="ThisWorkbook" autoCompressPictures="0"/>
  <xr:revisionPtr revIDLastSave="0" documentId="13_ncr:1_{B4ED63D5-2B24-485D-8455-2EEE8F5B5607}" xr6:coauthVersionLast="36" xr6:coauthVersionMax="36" xr10:uidLastSave="{00000000-0000-0000-0000-000000000000}"/>
  <bookViews>
    <workbookView xWindow="0" yWindow="0" windowWidth="12150" windowHeight="10485" tabRatio="741" xr2:uid="{00000000-000D-0000-FFFF-FFFF00000000}"/>
  </bookViews>
  <sheets>
    <sheet name="Jan" sheetId="1" r:id="rId1"/>
    <sheet name="Feb" sheetId="6" r:id="rId2"/>
    <sheet name="Mar" sheetId="17" r:id="rId3"/>
    <sheet name="Apr" sheetId="18" r:id="rId4"/>
    <sheet name="May" sheetId="19" r:id="rId5"/>
    <sheet name="Jun" sheetId="20" r:id="rId6"/>
    <sheet name="Jul" sheetId="21" r:id="rId7"/>
    <sheet name="Aug" sheetId="22" r:id="rId8"/>
    <sheet name="Sep" sheetId="23" r:id="rId9"/>
    <sheet name="Oct" sheetId="24" r:id="rId10"/>
    <sheet name="Nov" sheetId="25" r:id="rId11"/>
    <sheet name="Dec" sheetId="26" r:id="rId12"/>
  </sheets>
  <definedNames>
    <definedName name="AprSun1">DATE(CalendarYear,4,1)-WEEKDAY(DATE(CalendarYear,4,1))+1</definedName>
    <definedName name="AssignmentDays" localSheetId="3">Apr!$K$2:$K$31</definedName>
    <definedName name="AssignmentDays" localSheetId="7">Aug!$K$2:$K$31</definedName>
    <definedName name="AssignmentDays" localSheetId="11">Dec!$K$2:$K$31</definedName>
    <definedName name="AssignmentDays" localSheetId="1">Feb!$K$2:$K$31</definedName>
    <definedName name="AssignmentDays" localSheetId="6">Jul!$K$2:$K$31</definedName>
    <definedName name="AssignmentDays" localSheetId="5">Jun!$K$2:$K$31</definedName>
    <definedName name="AssignmentDays" localSheetId="2">Mar!$K$2:$K$31</definedName>
    <definedName name="AssignmentDays" localSheetId="4">May!$K$2:$K$31</definedName>
    <definedName name="AssignmentDays" localSheetId="10">Nov!$K$2:$K$31</definedName>
    <definedName name="AssignmentDays" localSheetId="9">Oct!$K$2:$K$31</definedName>
    <definedName name="AssignmentDays" localSheetId="8">Sep!$K$2:$K$31</definedName>
    <definedName name="AssignmentDays">Jan!$K$2:$K$31</definedName>
    <definedName name="AugSun1">DATE(CalendarYear,8,1)-WEEKDAY(DATE(CalendarYear,8,1))+1</definedName>
    <definedName name="CalendarYear">Jan!$B$1</definedName>
    <definedName name="ColumnTitle1">JanuaryAssignments[[#Headers],[DAY]]</definedName>
    <definedName name="ColumnTitle10">OctoberAssignments[[#Headers],[DAY]]</definedName>
    <definedName name="ColumnTitle11">NovemberAssignments[[#Headers],[DAY]]</definedName>
    <definedName name="ColumnTitle12">DecemberAssignments[[#Headers],[DAY]]</definedName>
    <definedName name="ColumnTitle2">FebruaryAssignments[[#Headers],[DAY]]</definedName>
    <definedName name="ColumnTitle3">MachrAssignments[[#Headers],[DAY]]</definedName>
    <definedName name="ColumnTitle4">AprilAssignments[[#Headers],[DAY]]</definedName>
    <definedName name="ColumnTitle5">MayAssignments[[#Headers],[DAY]]</definedName>
    <definedName name="ColumnTitle6">JuneAssignments[[#Headers],[DAY]]</definedName>
    <definedName name="ColumnTitle7">JulyAssignments[[#Headers],[DAY]]</definedName>
    <definedName name="ColumnTitle8">AugustAssignments[[#Headers],[DAY]]</definedName>
    <definedName name="ColumnTitle9">SeptemberAssignments[[#Headers],[DAY]]</definedName>
    <definedName name="ColumnTitleRegion1..I8.1">Jan!$C$2</definedName>
    <definedName name="ColumnTitleRegion1..I8.10">Oct!$C$2</definedName>
    <definedName name="ColumnTitleRegion1..I8.11">Nov!$C$2</definedName>
    <definedName name="ColumnTitleRegion1..I8.12">Dec!$C$2</definedName>
    <definedName name="ColumnTitleRegion1..I8.2">Feb!$C$2</definedName>
    <definedName name="ColumnTitleRegion1..I8.3">Mar!$C$2</definedName>
    <definedName name="ColumnTitleRegion1..I8.4">Apr!$C$2</definedName>
    <definedName name="ColumnTitleRegion1..I8.5">May!$C$2</definedName>
    <definedName name="ColumnTitleRegion1..I8.6">Jun!$C$2</definedName>
    <definedName name="ColumnTitleRegion1..I8.7">Jul!$C$2</definedName>
    <definedName name="ColumnTitleRegion1..I8.8">Aug!$C$2</definedName>
    <definedName name="ColumnTitleRegion1..I8.9">Sep!$C$2</definedName>
    <definedName name="DecSun1">DATE(CalendarYear,12,1)-WEEKDAY(DATE(CalendarYear,12,1))+1</definedName>
    <definedName name="FebSun1">DATE(CalendarYear,2,1)-WEEKDAY(DATE(CalendarYear,2,1))+1</definedName>
    <definedName name="ImportantDatesTable" localSheetId="3">Apr!$K$2:$L$6</definedName>
    <definedName name="ImportantDatesTable" localSheetId="7">Aug!$K$2:$L$6</definedName>
    <definedName name="ImportantDatesTable" localSheetId="11">Dec!$K$2:$L$6</definedName>
    <definedName name="ImportantDatesTable" localSheetId="1">Feb!$K$2:$L$6</definedName>
    <definedName name="ImportantDatesTable" localSheetId="6">Jul!$K$2:$L$6</definedName>
    <definedName name="ImportantDatesTable" localSheetId="5">Jun!$K$2:$L$6</definedName>
    <definedName name="ImportantDatesTable" localSheetId="2">Mar!$K$2:$L$6</definedName>
    <definedName name="ImportantDatesTable" localSheetId="4">May!$K$2:$L$6</definedName>
    <definedName name="ImportantDatesTable" localSheetId="10">Nov!$K$2:$L$6</definedName>
    <definedName name="ImportantDatesTable" localSheetId="9">Oct!$K$2:$L$6</definedName>
    <definedName name="ImportantDatesTable" localSheetId="8">Sep!$K$2:$L$6</definedName>
    <definedName name="ImportantDatesTable">Jan!$K$2:$L$6</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SepSun1">DATE(CalendarYear,9,1)-WEEKDAY(DATE(CalendarYear,9,1))+1</definedName>
    <definedName name="TitleRegion2..I31.11">Nov!$A$11</definedName>
    <definedName name="TitleRegion2..I31.12">Dec!$A$11</definedName>
    <definedName name="TitleRegion2..I31.5">May!$A$11</definedName>
    <definedName name="TitleRegion2..I31.7">Jul!$A$11</definedName>
    <definedName name="TitleRegion2..I31.8">Aug!$A$11</definedName>
    <definedName name="TitleRegion2..I31.9">Sep!$A$11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8" i="26" l="1"/>
  <c r="E8" i="26"/>
  <c r="H7" i="26"/>
  <c r="D7" i="26"/>
  <c r="G6" i="26"/>
  <c r="C6" i="26"/>
  <c r="F5" i="26"/>
  <c r="I4" i="26"/>
  <c r="E4" i="26"/>
  <c r="H3" i="26"/>
  <c r="D3" i="26"/>
  <c r="E7" i="26"/>
  <c r="G5" i="26"/>
  <c r="F4" i="26"/>
  <c r="H8" i="26"/>
  <c r="D8" i="26"/>
  <c r="G7" i="26"/>
  <c r="C7" i="26"/>
  <c r="F6" i="26"/>
  <c r="I5" i="26"/>
  <c r="E5" i="26"/>
  <c r="H4" i="26"/>
  <c r="D4" i="26"/>
  <c r="G3" i="26"/>
  <c r="C3" i="26"/>
  <c r="D6" i="26"/>
  <c r="E3" i="26"/>
  <c r="G8" i="26"/>
  <c r="C8" i="26"/>
  <c r="F7" i="26"/>
  <c r="I6" i="26"/>
  <c r="E6" i="26"/>
  <c r="H5" i="26"/>
  <c r="D5" i="26"/>
  <c r="G4" i="26"/>
  <c r="C4" i="26"/>
  <c r="F3" i="26"/>
  <c r="F8" i="26"/>
  <c r="I7" i="26"/>
  <c r="H6" i="26"/>
  <c r="C5" i="26"/>
  <c r="I3" i="26"/>
  <c r="B1" i="26"/>
  <c r="H7" i="25"/>
  <c r="D7" i="25"/>
  <c r="G6" i="25"/>
  <c r="C6" i="25"/>
  <c r="F5" i="25"/>
  <c r="I4" i="25"/>
  <c r="E4" i="25"/>
  <c r="H3" i="25"/>
  <c r="D3" i="25"/>
  <c r="I7" i="25"/>
  <c r="D6" i="25"/>
  <c r="C5" i="25"/>
  <c r="E3" i="25"/>
  <c r="G7" i="25"/>
  <c r="C7" i="25"/>
  <c r="F6" i="25"/>
  <c r="I5" i="25"/>
  <c r="E5" i="25"/>
  <c r="H4" i="25"/>
  <c r="D4" i="25"/>
  <c r="G3" i="25"/>
  <c r="C3" i="25"/>
  <c r="H6" i="25"/>
  <c r="F4" i="25"/>
  <c r="F7" i="25"/>
  <c r="I6" i="25"/>
  <c r="E6" i="25"/>
  <c r="H5" i="25"/>
  <c r="D5" i="25"/>
  <c r="G4" i="25"/>
  <c r="C4" i="25"/>
  <c r="F3" i="25"/>
  <c r="E7" i="25"/>
  <c r="G5" i="25"/>
  <c r="I3" i="25"/>
  <c r="B1" i="25"/>
  <c r="H7" i="24"/>
  <c r="D7" i="24"/>
  <c r="G6" i="24"/>
  <c r="C6" i="24"/>
  <c r="F5" i="24"/>
  <c r="E4" i="24"/>
  <c r="H3" i="24"/>
  <c r="D3" i="24"/>
  <c r="I6" i="24"/>
  <c r="H5" i="24"/>
  <c r="G4" i="24"/>
  <c r="F3" i="24"/>
  <c r="I7" i="24"/>
  <c r="H6" i="24"/>
  <c r="G5" i="24"/>
  <c r="F4" i="24"/>
  <c r="E3" i="24"/>
  <c r="G7" i="24"/>
  <c r="C7" i="24"/>
  <c r="F6" i="24"/>
  <c r="I5" i="24"/>
  <c r="E5" i="24"/>
  <c r="H4" i="24"/>
  <c r="D4" i="24"/>
  <c r="G3" i="24"/>
  <c r="C3" i="24"/>
  <c r="F7" i="24"/>
  <c r="E6" i="24"/>
  <c r="D5" i="24"/>
  <c r="C4" i="24"/>
  <c r="E7" i="24"/>
  <c r="D6" i="24"/>
  <c r="C5" i="24"/>
  <c r="I3" i="24"/>
  <c r="B1" i="24"/>
  <c r="I8" i="23"/>
  <c r="E8" i="23"/>
  <c r="H7" i="23"/>
  <c r="D7" i="23"/>
  <c r="G6" i="23"/>
  <c r="C6" i="23"/>
  <c r="F5" i="23"/>
  <c r="I4" i="23"/>
  <c r="E4" i="23"/>
  <c r="H3" i="23"/>
  <c r="D3" i="23"/>
  <c r="I7" i="23"/>
  <c r="G5" i="23"/>
  <c r="E3" i="23"/>
  <c r="H8" i="23"/>
  <c r="D8" i="23"/>
  <c r="G7" i="23"/>
  <c r="C7" i="23"/>
  <c r="F6" i="23"/>
  <c r="I5" i="23"/>
  <c r="E5" i="23"/>
  <c r="H4" i="23"/>
  <c r="D4" i="23"/>
  <c r="G3" i="23"/>
  <c r="C3" i="23"/>
  <c r="E7" i="23"/>
  <c r="C5" i="23"/>
  <c r="I3" i="23"/>
  <c r="G8" i="23"/>
  <c r="C8" i="23"/>
  <c r="F7" i="23"/>
  <c r="I6" i="23"/>
  <c r="E6" i="23"/>
  <c r="H5" i="23"/>
  <c r="D5" i="23"/>
  <c r="G4" i="23"/>
  <c r="C4" i="23"/>
  <c r="F3" i="23"/>
  <c r="F8" i="23"/>
  <c r="H6" i="23"/>
  <c r="D6" i="23"/>
  <c r="F4" i="23"/>
  <c r="B1" i="23"/>
  <c r="H7" i="22"/>
  <c r="D7" i="22"/>
  <c r="G6" i="22"/>
  <c r="C6" i="22"/>
  <c r="F5" i="22"/>
  <c r="I4" i="22"/>
  <c r="E4" i="22"/>
  <c r="H3" i="22"/>
  <c r="D3" i="22"/>
  <c r="G7" i="22"/>
  <c r="C7" i="22"/>
  <c r="F6" i="22"/>
  <c r="I5" i="22"/>
  <c r="E5" i="22"/>
  <c r="H4" i="22"/>
  <c r="D4" i="22"/>
  <c r="G3" i="22"/>
  <c r="C3" i="22"/>
  <c r="F7" i="22"/>
  <c r="I6" i="22"/>
  <c r="E6" i="22"/>
  <c r="H5" i="22"/>
  <c r="D5" i="22"/>
  <c r="G4" i="22"/>
  <c r="C4" i="22"/>
  <c r="F3" i="22"/>
  <c r="I7" i="22"/>
  <c r="E7" i="22"/>
  <c r="H6" i="22"/>
  <c r="D6" i="22"/>
  <c r="G5" i="22"/>
  <c r="C5" i="22"/>
  <c r="F4" i="22"/>
  <c r="I3" i="22"/>
  <c r="E3" i="22"/>
  <c r="B1" i="22"/>
  <c r="H7" i="21"/>
  <c r="D7" i="21"/>
  <c r="G6" i="21"/>
  <c r="C6" i="21"/>
  <c r="F5" i="21"/>
  <c r="I4" i="21"/>
  <c r="E4" i="21"/>
  <c r="H3" i="21"/>
  <c r="D3" i="21"/>
  <c r="I6" i="21"/>
  <c r="H5" i="21"/>
  <c r="G4" i="21"/>
  <c r="F3" i="21"/>
  <c r="G7" i="21"/>
  <c r="C7" i="21"/>
  <c r="F6" i="21"/>
  <c r="I5" i="21"/>
  <c r="E5" i="21"/>
  <c r="H4" i="21"/>
  <c r="D4" i="21"/>
  <c r="G3" i="21"/>
  <c r="C3" i="21"/>
  <c r="F7" i="21"/>
  <c r="E6" i="21"/>
  <c r="D5" i="21"/>
  <c r="C4" i="21"/>
  <c r="I7" i="21"/>
  <c r="E7" i="21"/>
  <c r="H6" i="21"/>
  <c r="D6" i="21"/>
  <c r="G5" i="21"/>
  <c r="C5" i="21"/>
  <c r="F4" i="21"/>
  <c r="I3" i="21"/>
  <c r="E3" i="21"/>
  <c r="B1" i="21"/>
  <c r="H7" i="20"/>
  <c r="D7" i="20"/>
  <c r="G6" i="20"/>
  <c r="C6" i="20"/>
  <c r="F5" i="20"/>
  <c r="I4" i="20"/>
  <c r="E4" i="20"/>
  <c r="H3" i="20"/>
  <c r="D3" i="20"/>
  <c r="E7" i="20"/>
  <c r="D6" i="20"/>
  <c r="F4" i="20"/>
  <c r="G7" i="20"/>
  <c r="C7" i="20"/>
  <c r="F6" i="20"/>
  <c r="I5" i="20"/>
  <c r="E5" i="20"/>
  <c r="H4" i="20"/>
  <c r="D4" i="20"/>
  <c r="G3" i="20"/>
  <c r="C3" i="20"/>
  <c r="I7" i="20"/>
  <c r="G5" i="20"/>
  <c r="I3" i="20"/>
  <c r="F7" i="20"/>
  <c r="I6" i="20"/>
  <c r="E6" i="20"/>
  <c r="H5" i="20"/>
  <c r="D5" i="20"/>
  <c r="G4" i="20"/>
  <c r="C4" i="20"/>
  <c r="F3" i="20"/>
  <c r="H6" i="20"/>
  <c r="C5" i="20"/>
  <c r="E3" i="20"/>
  <c r="B1" i="20"/>
  <c r="H7" i="19"/>
  <c r="D7" i="19"/>
  <c r="G6" i="19"/>
  <c r="C6" i="19"/>
  <c r="F5" i="19"/>
  <c r="I4" i="19"/>
  <c r="E4" i="19"/>
  <c r="H3" i="19"/>
  <c r="D3" i="19"/>
  <c r="F4" i="19"/>
  <c r="E3" i="19"/>
  <c r="G7" i="19"/>
  <c r="C7" i="19"/>
  <c r="F6" i="19"/>
  <c r="I5" i="19"/>
  <c r="E5" i="19"/>
  <c r="H4" i="19"/>
  <c r="D4" i="19"/>
  <c r="G3" i="19"/>
  <c r="C3" i="19"/>
  <c r="C5" i="19"/>
  <c r="F7" i="19"/>
  <c r="I6" i="19"/>
  <c r="E6" i="19"/>
  <c r="H5" i="19"/>
  <c r="D5" i="19"/>
  <c r="G4" i="19"/>
  <c r="C4" i="19"/>
  <c r="F3" i="19"/>
  <c r="I7" i="19"/>
  <c r="E7" i="19"/>
  <c r="H6" i="19"/>
  <c r="D6" i="19"/>
  <c r="G5" i="19"/>
  <c r="I3" i="19"/>
  <c r="B1" i="19"/>
  <c r="B1" i="6" l="1"/>
  <c r="H7" i="6"/>
  <c r="G7" i="6"/>
  <c r="F7" i="6"/>
  <c r="E7" i="6"/>
  <c r="D7" i="6"/>
  <c r="C7" i="6"/>
  <c r="H6" i="6"/>
  <c r="G6" i="6"/>
  <c r="F6" i="6"/>
  <c r="E6" i="6"/>
  <c r="D6" i="6"/>
  <c r="C6" i="6"/>
  <c r="H5" i="6"/>
  <c r="G5" i="6"/>
  <c r="F5" i="6"/>
  <c r="E5" i="6"/>
  <c r="D5" i="6"/>
  <c r="C5" i="6"/>
  <c r="H4" i="6"/>
  <c r="G4" i="6"/>
  <c r="F4" i="6"/>
  <c r="E4" i="6"/>
  <c r="D4" i="6"/>
  <c r="C4" i="6"/>
  <c r="H3" i="6"/>
  <c r="G3" i="6"/>
  <c r="F3" i="6"/>
  <c r="E3" i="6"/>
  <c r="D3" i="6"/>
  <c r="C3" i="6"/>
</calcChain>
</file>

<file path=xl/sharedStrings.xml><?xml version="1.0" encoding="utf-8"?>
<sst xmlns="http://schemas.openxmlformats.org/spreadsheetml/2006/main" count="525" uniqueCount="37">
  <si>
    <t>ASSIGNMENTS</t>
  </si>
  <si>
    <t>MON</t>
  </si>
  <si>
    <t>TUES</t>
  </si>
  <si>
    <t>WEEKLY SCHEDULE</t>
  </si>
  <si>
    <t>WED</t>
  </si>
  <si>
    <t>THURS</t>
  </si>
  <si>
    <t>FRI</t>
  </si>
  <si>
    <t>8:00</t>
  </si>
  <si>
    <t>10:00</t>
  </si>
  <si>
    <t>Math</t>
  </si>
  <si>
    <t>2:00</t>
  </si>
  <si>
    <t>English</t>
  </si>
  <si>
    <t>MAY</t>
  </si>
  <si>
    <t>TUE</t>
  </si>
  <si>
    <t>THU</t>
  </si>
  <si>
    <t>Art History: Test</t>
  </si>
  <si>
    <t>SAT</t>
  </si>
  <si>
    <t>SUN</t>
  </si>
  <si>
    <t xml:space="preserve"> </t>
  </si>
  <si>
    <t>Time</t>
  </si>
  <si>
    <t>Class</t>
  </si>
  <si>
    <t>Weekday</t>
  </si>
  <si>
    <t>JANUARY</t>
  </si>
  <si>
    <t>DAY</t>
  </si>
  <si>
    <t>DATE</t>
  </si>
  <si>
    <t>FEBRUARY</t>
  </si>
  <si>
    <t>MARCH</t>
  </si>
  <si>
    <t>APRIL</t>
  </si>
  <si>
    <t>JUNE</t>
  </si>
  <si>
    <t>JULY</t>
  </si>
  <si>
    <t>AUGUST</t>
  </si>
  <si>
    <t>SEPTEMBER</t>
  </si>
  <si>
    <t>OCTOBER</t>
  </si>
  <si>
    <t>NOVEMBER</t>
  </si>
  <si>
    <t>DECEMBER</t>
  </si>
  <si>
    <t>Spanish: First paper draft due</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</si>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</sst>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numFmt numFmtId="169" formatCode="[$-409]mmmmm;@"/>
  </numFmts>
  <fonts count="21" x14ac:knownFonts="1">
    <font>
      <sz val="11"/>
      <color theme="1"/>
      <name val="Arial"/>
      <family val="2"/>
      <scheme val="minor"/>
    </font>
    <font>
      <sz val="11"/>
      <color theme="1"/>
      <name val="Arial"/>
      <family val="2"/>
      <scheme val="minor"/>
    </font>
    <font>
      <sz val="8"/>
      <name val="Arial"/>
      <family val="2"/>
      <scheme val="minor"/>
    </font>
    <font>
      <sz val="12"/>
      <color theme="1" tint="0.249977111117893"/>
      <name val="Arial"/>
      <family val="2"/>
      <scheme val="minor"/>
    </font>
    <font>
      <sz val="11"/>
      <color theme="1"/>
      <name val="Arial"/>
      <family val="2"/>
      <scheme val="minor"/>
    </font>
    <font>
      <sz val="11"/>
      <color theme="0"/>
      <name val="Arial"/>
      <family val="2"/>
      <scheme val="minor"/>
    </font>
    <font>
      <b/>
      <sz val="24"/>
      <color theme="4" tint="-0.499984740745262"/>
      <name val="Arial"/>
      <family val="2"/>
      <scheme val="minor"/>
    </font>
    <font>
      <b/>
      <sz val="17"/>
      <color theme="4" tint="-0.499984740745262"/>
      <name val="Arial"/>
      <family val="2"/>
      <scheme val="minor"/>
    </font>
    <font>
      <b/>
      <sz val="12"/>
      <color theme="4" tint="-0.499984740745262"/>
      <name val="Arial"/>
      <family val="2"/>
      <scheme val="minor"/>
    </font>
    <font>
      <b/>
      <sz val="11"/>
      <color theme="4" tint="-0.499984740745262"/>
      <name val="Arial"/>
      <family val="2"/>
      <scheme val="minor"/>
    </font>
    <font>
      <b/>
      <sz val="11"/>
      <color theme="1"/>
      <name val="Arial"/>
      <family val="2"/>
      <scheme val="minor"/>
    </font>
    <font>
      <b/>
      <sz val="11"/>
      <color theme="1"/>
      <name val="Arial"/>
      <family val="2"/>
      <scheme val="major"/>
    </font>
    <font>
      <b/>
      <sz val="18"/>
      <color theme="4" tint="-0.499984740745262"/>
      <name val="Arial"/>
      <family val="2"/>
      <scheme val="major"/>
    </font>
    <font>
      <sz val="11"/>
      <name val="Arial"/>
      <family val="2"/>
      <scheme val="minor"/>
    </font>
    <font>
      <b/>
      <sz val="12"/>
      <color theme="4" tint="-0.249977111117893"/>
      <name val="Arial"/>
      <family val="2"/>
      <scheme val="minor"/>
    </font>
    <font>
      <sz val="11"/>
      <color theme="4" tint="-0.249977111117893"/>
      <name val="Arial"/>
      <family val="2"/>
      <scheme val="minor"/>
    </font>
    <font>
      <b/>
      <sz val="24"/>
      <color theme="0"/>
      <name val="Arial"/>
      <family val="2"/>
      <scheme val="major"/>
    </font>
    <font>
      <b/>
      <sz val="11"/>
      <color theme="0"/>
      <name val="Arial"/>
      <family val="2"/>
      <scheme val="minor"/>
    </font>
    <font>
      <b/>
      <sz val="24"/>
      <color theme="4" tint="-0.249977111117893"/>
      <name val="Arial"/>
      <family val="2"/>
      <scheme val="minor"/>
    </font>
    <font>
      <b/>
      <sz val="12"/>
      <color theme="0"/>
      <name val="Arial"/>
      <family val="2"/>
      <scheme val="minor"/>
    </font>
    <font>
      <sz val="12"/>
      <color theme="1"/>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theme="4" tint="0.79998168889431442"/>
      </left>
      <right style="thin">
        <color theme="0"/>
      </right>
      <top/>
      <bottom/>
      <diagonal/>
    </border>
    <border>
      <left/>
      <right style="thin">
        <color theme="4" tint="0.79998168889431442"/>
      </right>
      <top/>
      <bottom/>
      <diagonal/>
    </border>
    <border>
      <left style="thin">
        <color theme="0"/>
      </left>
      <right/>
      <top/>
      <bottom/>
      <diagonal/>
    </border>
    <border>
      <left style="thin">
        <color theme="0"/>
      </left>
      <right/>
      <top style="thin">
        <color theme="0"/>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diagonal/>
    </border>
    <border>
      <left/>
      <right/>
      <top/>
      <bottom style="thin">
        <color theme="4" tint="-0.499984740745262"/>
      </bottom>
      <diagonal/>
    </border>
    <border>
      <left style="thin">
        <color theme="4" tint="0.79998168889431442"/>
      </left>
      <right/>
      <top/>
      <bottom/>
      <diagonal/>
    </border>
    <border>
      <left/>
      <right style="thin">
        <color theme="4" tint="-0.499984740745262"/>
      </right>
      <top/>
      <bottom/>
      <diagonal/>
    </border>
    <border>
      <left style="thin">
        <color theme="0"/>
      </left>
      <right style="thin">
        <color theme="0"/>
      </right>
      <top/>
      <bottom/>
      <diagonal/>
    </border>
    <border>
      <left style="thin">
        <color theme="4" tint="-0.499984740745262"/>
      </left>
      <right style="thin">
        <color theme="0"/>
      </right>
      <top style="thin">
        <color theme="4" tint="-0.499984740745262"/>
      </top>
      <bottom/>
      <diagonal/>
    </border>
    <border>
      <left style="thin">
        <color theme="4" tint="-0.499984740745262"/>
      </left>
      <right style="thin">
        <color theme="0"/>
      </right>
      <top/>
      <bottom/>
      <diagonal/>
    </border>
    <border>
      <left style="thin">
        <color theme="4" tint="-0.499984740745262"/>
      </left>
      <right style="thin">
        <color theme="0"/>
      </right>
      <top/>
      <bottom style="thin">
        <color theme="4" tint="-0.499984740745262"/>
      </bottom>
      <diagonal/>
    </border>
    <border>
      <left/>
      <right/>
      <top/>
      <bottom style="thin">
        <color theme="4" tint="0.39994506668294322"/>
      </bottom>
      <diagonal/>
    </border>
    <border>
      <left/>
      <right/>
      <top style="thin">
        <color theme="4" tint="-0.499984740745262"/>
      </top>
      <bottom style="thin">
        <color theme="4" tint="0.39994506668294322"/>
      </bottom>
      <diagonal/>
    </border>
    <border>
      <left/>
      <right/>
      <top style="thin">
        <color theme="4" tint="0.39994506668294322"/>
      </top>
      <bottom style="thin">
        <color theme="4" tint="0.39994506668294322"/>
      </bottom>
      <diagonal/>
    </border>
  </borders>
  <cellStyleXfs count="22">
    <xf numFmtId="0" fontId="0" fillId="0" borderId="0">
      <alignment wrapText="1"/>
    </xf>
    <xf numFmtId="0" fontId="12" fillId="0" borderId="0" applyFill="0" applyBorder="0" applyProtection="0">
      <alignment horizontal="center" vertical="center"/>
    </xf>
    <xf numFmtId="169" fontId="6" fillId="0" borderId="0" applyFill="0" applyBorder="0" applyProtection="0">
      <alignment horizontal="center" vertical="center"/>
    </xf>
    <xf numFmtId="0" fontId="7" fillId="0" borderId="0" applyFill="0" applyProtection="0">
      <alignment horizontal="left" vertical="center" indent="2"/>
    </xf>
    <xf numFmtId="0" fontId="8" fillId="0" borderId="0" applyNumberFormat="0" applyFill="0" applyBorder="0" applyProtection="0">
      <alignment horizontal="left" vertical="center"/>
    </xf>
    <xf numFmtId="0" fontId="8" fillId="0" borderId="0" applyFill="0" applyBorder="0" applyProtection="0"/>
    <xf numFmtId="167"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4" fillId="3" borderId="5" applyNumberFormat="0" applyAlignment="0" applyProtection="0"/>
    <xf numFmtId="0" fontId="5" fillId="4" borderId="1">
      <alignment horizontal="left" indent="1"/>
    </xf>
    <xf numFmtId="0" fontId="9" fillId="0" borderId="0">
      <alignment vertical="center"/>
    </xf>
    <xf numFmtId="0" fontId="9" fillId="0" borderId="6" applyNumberFormat="0" applyFont="0" applyFill="0" applyAlignment="0" applyProtection="0">
      <alignment horizontal="left" vertical="center" indent="2"/>
    </xf>
    <xf numFmtId="1" fontId="10" fillId="0" borderId="0" applyFill="0" applyBorder="0">
      <alignment horizontal="center"/>
    </xf>
    <xf numFmtId="0" fontId="13" fillId="0" borderId="7" applyNumberFormat="0" applyFont="0" applyFill="0" applyAlignment="0" applyProtection="0">
      <alignment horizontal="center"/>
    </xf>
    <xf numFmtId="0" fontId="13" fillId="0" borderId="9" applyNumberFormat="0" applyFont="0" applyFill="0" applyAlignment="0" applyProtection="0"/>
    <xf numFmtId="168" fontId="3" fillId="0" borderId="0" applyNumberFormat="0" applyFill="0" applyBorder="0">
      <alignment horizontal="left" vertical="center" indent="1"/>
    </xf>
    <xf numFmtId="0" fontId="13" fillId="2" borderId="0" applyFont="0" applyBorder="0">
      <alignment horizontal="left" vertical="top" indent="1"/>
    </xf>
    <xf numFmtId="0" fontId="5" fillId="0" borderId="0" applyNumberFormat="0" applyFill="0" applyBorder="0" applyAlignment="0">
      <alignment wrapText="1"/>
    </xf>
    <xf numFmtId="20" fontId="13" fillId="2" borderId="0" applyFill="0" applyBorder="0">
      <alignment horizontal="left" indent="1"/>
    </xf>
  </cellStyleXfs>
  <cellXfs count="76">
    <xf numFmtId="0" fontId="0" fillId="0" borderId="0" xfId="0">
      <alignment wrapText="1"/>
    </xf>
    <xf numFmtId="0" fontId="0" fillId="0" borderId="0" xfId="0" applyFont="1">
      <alignment wrapText="1"/>
    </xf>
    <xf numFmtId="0" fontId="0" fillId="0" borderId="0" xfId="0">
      <alignment wrapText="1"/>
    </xf>
    <xf numFmtId="0" fontId="8" fillId="0" borderId="6" xfId="14" applyFont="1" applyAlignment="1">
      <alignment vertical="center"/>
    </xf>
    <xf numFmtId="168" fontId="3" fillId="0" borderId="0" xfId="18" applyNumberFormat="1" applyFill="1" applyBorder="1">
      <alignment horizontal="left" vertical="center" indent="1"/>
    </xf>
    <xf numFmtId="0" fontId="3" fillId="0" borderId="6" xfId="14" applyNumberFormat="1" applyFont="1" applyAlignment="1">
      <alignment horizontal="left" vertical="center" indent="1"/>
    </xf>
    <xf numFmtId="168" fontId="3" fillId="0" borderId="7" xfId="16" applyNumberFormat="1" applyFont="1" applyFill="1" applyAlignment="1">
      <alignment horizontal="left" vertical="center" indent="1"/>
    </xf>
    <xf numFmtId="0" fontId="0" fillId="0" borderId="0" xfId="14" applyFont="1" applyBorder="1" applyAlignment="1">
      <alignment wrapText="1"/>
    </xf>
    <xf numFmtId="0" fontId="8" fillId="0" borderId="0" xfId="5"/>
    <xf numFmtId="0" fontId="0" fillId="0" borderId="9" xfId="17" applyFont="1" applyAlignment="1">
      <alignment wrapText="1"/>
    </xf>
    <xf numFmtId="0" fontId="0" fillId="0" borderId="0" xfId="0">
      <alignment wrapText="1"/>
    </xf>
    <xf numFmtId="0" fontId="0" fillId="0" borderId="7" xfId="16" applyFont="1" applyAlignment="1">
      <alignment horizontal="left" wrapText="1"/>
    </xf>
    <xf numFmtId="0" fontId="8" fillId="0" borderId="7" xfId="5" applyBorder="1"/>
    <xf numFmtId="1" fontId="10" fillId="0" borderId="6" xfId="15" applyBorder="1">
      <alignment horizontal="center"/>
    </xf>
    <xf numFmtId="20" fontId="13" fillId="2" borderId="0" xfId="21">
      <alignment horizontal="left" indent="1"/>
    </xf>
    <xf numFmtId="20" fontId="13" fillId="2" borderId="3" xfId="21" applyBorder="1">
      <alignment horizontal="left" indent="1"/>
    </xf>
    <xf numFmtId="1" fontId="10" fillId="0" borderId="7" xfId="16" applyNumberFormat="1" applyFont="1">
      <alignment horizontal="center"/>
    </xf>
    <xf numFmtId="20" fontId="13" fillId="2" borderId="4" xfId="21" applyBorder="1">
      <alignment horizontal="left" indent="1"/>
    </xf>
    <xf numFmtId="0" fontId="5" fillId="0" borderId="9" xfId="20" applyBorder="1" applyAlignment="1">
      <alignment wrapText="1"/>
    </xf>
    <xf numFmtId="0" fontId="0" fillId="2" borderId="0" xfId="19" applyFont="1">
      <alignment horizontal="left" vertical="top" indent="1"/>
    </xf>
    <xf numFmtId="0" fontId="1" fillId="2" borderId="9" xfId="19" applyFont="1" applyBorder="1">
      <alignment horizontal="left" vertical="top" indent="1"/>
    </xf>
    <xf numFmtId="0" fontId="11" fillId="2" borderId="9" xfId="19" applyFont="1" applyBorder="1">
      <alignment horizontal="left" vertical="top" indent="1"/>
    </xf>
    <xf numFmtId="0" fontId="0" fillId="2" borderId="7" xfId="19" applyFont="1" applyBorder="1">
      <alignment horizontal="left" vertical="top" indent="1"/>
    </xf>
    <xf numFmtId="0" fontId="1" fillId="2" borderId="7" xfId="19" applyFont="1" applyBorder="1">
      <alignment horizontal="left" vertical="top" indent="1"/>
    </xf>
    <xf numFmtId="20" fontId="13" fillId="2" borderId="9" xfId="21" applyBorder="1">
      <alignment horizontal="left" indent="1"/>
    </xf>
    <xf numFmtId="0" fontId="1" fillId="2" borderId="0" xfId="19" applyFont="1">
      <alignment horizontal="left" vertical="top" indent="1"/>
    </xf>
    <xf numFmtId="0" fontId="11" fillId="2" borderId="0" xfId="19" applyFont="1">
      <alignment horizontal="left" vertical="top" indent="1"/>
    </xf>
    <xf numFmtId="0" fontId="13" fillId="2" borderId="7" xfId="19" applyBorder="1">
      <alignment horizontal="left" vertical="top" indent="1"/>
    </xf>
    <xf numFmtId="0" fontId="0" fillId="2" borderId="7" xfId="16" applyFont="1" applyFill="1" applyAlignment="1">
      <alignment horizontal="left" vertical="top" indent="1"/>
    </xf>
    <xf numFmtId="0" fontId="1" fillId="2" borderId="7" xfId="16" applyFont="1" applyFill="1" applyAlignment="1">
      <alignment horizontal="left" vertical="top" indent="1"/>
    </xf>
    <xf numFmtId="0" fontId="14" fillId="0" borderId="0" xfId="4" applyFont="1">
      <alignment horizontal="left" vertical="center"/>
    </xf>
    <xf numFmtId="0" fontId="5" fillId="5" borderId="1" xfId="12" applyFill="1">
      <alignment horizontal="left" indent="1"/>
    </xf>
    <xf numFmtId="0" fontId="5" fillId="5" borderId="9" xfId="17" applyFont="1" applyFill="1" applyAlignment="1">
      <alignment horizontal="left" indent="1"/>
    </xf>
    <xf numFmtId="0" fontId="14" fillId="0" borderId="0" xfId="5" applyFont="1"/>
    <xf numFmtId="0" fontId="14" fillId="0" borderId="7" xfId="5" applyFont="1" applyBorder="1"/>
    <xf numFmtId="0" fontId="14" fillId="0" borderId="0" xfId="5" applyFont="1" applyFill="1"/>
    <xf numFmtId="0" fontId="15" fillId="0" borderId="0" xfId="0" applyFont="1">
      <alignment wrapText="1"/>
    </xf>
    <xf numFmtId="0" fontId="14" fillId="0" borderId="7" xfId="16" applyFont="1" applyAlignment="1"/>
    <xf numFmtId="0" fontId="14" fillId="0" borderId="6" xfId="5" applyFont="1" applyBorder="1"/>
    <xf numFmtId="20" fontId="15" fillId="0" borderId="7" xfId="16" applyNumberFormat="1" applyFont="1" applyFill="1" applyAlignment="1">
      <alignment horizontal="left" indent="1"/>
    </xf>
    <xf numFmtId="0" fontId="9" fillId="5" borderId="0" xfId="13" applyFill="1" applyAlignment="1">
      <alignment horizontal="left" vertical="center"/>
    </xf>
    <xf numFmtId="0" fontId="0" fillId="0" borderId="0" xfId="0" applyAlignment="1">
      <alignment horizontal="left" vertical="center" wrapText="1"/>
    </xf>
    <xf numFmtId="0" fontId="0" fillId="5" borderId="0" xfId="0" applyFont="1" applyFill="1" applyAlignment="1">
      <alignment horizontal="left" vertical="center" wrapText="1"/>
    </xf>
    <xf numFmtId="0" fontId="19" fillId="5" borderId="0" xfId="20" applyFont="1" applyFill="1" applyAlignment="1">
      <alignment horizontal="center" vertical="center" wrapText="1"/>
    </xf>
    <xf numFmtId="0" fontId="19" fillId="5" borderId="0" xfId="3" applyFont="1" applyFill="1" applyAlignment="1">
      <alignment horizontal="center" vertical="center"/>
    </xf>
    <xf numFmtId="0" fontId="16" fillId="5" borderId="7" xfId="1" applyFont="1" applyFill="1" applyBorder="1" applyAlignment="1">
      <alignment horizontal="center" vertical="center"/>
    </xf>
    <xf numFmtId="0" fontId="17" fillId="5" borderId="1" xfId="12" applyFont="1" applyFill="1" applyAlignment="1">
      <alignment horizontal="center" vertical="center"/>
    </xf>
    <xf numFmtId="0" fontId="17" fillId="5" borderId="9" xfId="17" applyFont="1" applyFill="1" applyAlignment="1">
      <alignment horizontal="center" vertical="center"/>
    </xf>
    <xf numFmtId="1" fontId="10" fillId="0" borderId="15" xfId="15" applyBorder="1">
      <alignment horizontal="center"/>
    </xf>
    <xf numFmtId="0" fontId="0" fillId="0" borderId="14" xfId="0" applyBorder="1">
      <alignment wrapText="1"/>
    </xf>
    <xf numFmtId="1" fontId="10" fillId="0" borderId="16" xfId="15" applyBorder="1">
      <alignment horizontal="center"/>
    </xf>
    <xf numFmtId="0" fontId="0" fillId="0" borderId="16" xfId="0" applyBorder="1">
      <alignment wrapText="1"/>
    </xf>
    <xf numFmtId="0" fontId="0" fillId="0" borderId="6" xfId="0" applyBorder="1">
      <alignment wrapText="1"/>
    </xf>
    <xf numFmtId="1" fontId="10" fillId="0" borderId="0" xfId="15" applyBorder="1">
      <alignment horizontal="center"/>
    </xf>
    <xf numFmtId="0" fontId="0" fillId="0" borderId="0" xfId="0" applyBorder="1">
      <alignment wrapText="1"/>
    </xf>
    <xf numFmtId="168" fontId="3" fillId="0" borderId="0" xfId="18" applyNumberFormat="1" applyFill="1" applyBorder="1" applyAlignment="1">
      <alignment horizontal="left" vertical="center"/>
    </xf>
    <xf numFmtId="168" fontId="3" fillId="0" borderId="0" xfId="18" applyNumberFormat="1" applyFont="1" applyFill="1" applyBorder="1" applyAlignment="1">
      <alignment horizontal="left" vertical="center"/>
    </xf>
    <xf numFmtId="0" fontId="20" fillId="0" borderId="0" xfId="0" applyFont="1" applyAlignment="1">
      <alignment horizontal="left" vertical="center" wrapText="1"/>
    </xf>
    <xf numFmtId="169" fontId="18" fillId="0" borderId="11" xfId="2" applyFont="1" applyFill="1" applyBorder="1" applyAlignment="1">
      <alignment horizontal="center" vertical="center" textRotation="90"/>
    </xf>
    <xf numFmtId="0" fontId="0" fillId="0" borderId="12" xfId="0" applyBorder="1">
      <alignment wrapText="1"/>
    </xf>
    <xf numFmtId="0" fontId="0" fillId="0" borderId="13" xfId="0" applyBorder="1">
      <alignment wrapText="1"/>
    </xf>
    <xf numFmtId="0" fontId="17" fillId="5" borderId="8" xfId="12" applyFont="1" applyFill="1" applyBorder="1" applyAlignment="1">
      <alignment horizontal="center" vertical="center"/>
    </xf>
    <xf numFmtId="0" fontId="17" fillId="5" borderId="2" xfId="12" applyFont="1" applyFill="1" applyBorder="1" applyAlignment="1">
      <alignment horizontal="center" vertical="center"/>
    </xf>
    <xf numFmtId="20" fontId="13" fillId="2" borderId="10" xfId="21" applyBorder="1">
      <alignment horizontal="left" indent="1"/>
    </xf>
    <xf numFmtId="0" fontId="1" fillId="2" borderId="0" xfId="19" applyFont="1">
      <alignment horizontal="left" vertical="top" indent="1"/>
    </xf>
    <xf numFmtId="0" fontId="1" fillId="2" borderId="7" xfId="19" applyFont="1" applyBorder="1">
      <alignment horizontal="left" vertical="top" indent="1"/>
    </xf>
    <xf numFmtId="20" fontId="13" fillId="2" borderId="0" xfId="21">
      <alignment horizontal="left" indent="1"/>
    </xf>
    <xf numFmtId="169" fontId="18" fillId="0" borderId="12" xfId="2" applyFont="1" applyFill="1" applyBorder="1" applyAlignment="1">
      <alignment horizontal="center" vertical="center" textRotation="90"/>
    </xf>
    <xf numFmtId="169" fontId="18" fillId="0" borderId="13" xfId="2" applyFont="1" applyFill="1" applyBorder="1" applyAlignment="1">
      <alignment horizontal="center" vertical="center" textRotation="90"/>
    </xf>
    <xf numFmtId="0" fontId="13" fillId="2" borderId="7" xfId="19" applyBorder="1">
      <alignment horizontal="left" vertical="top" indent="1"/>
    </xf>
    <xf numFmtId="0" fontId="5" fillId="5" borderId="8" xfId="12" applyFill="1" applyBorder="1">
      <alignment horizontal="left" indent="1"/>
    </xf>
    <xf numFmtId="0" fontId="5" fillId="5" borderId="2" xfId="12" applyFill="1" applyBorder="1">
      <alignment horizontal="left" indent="1"/>
    </xf>
    <xf numFmtId="0" fontId="1" fillId="2" borderId="7" xfId="16" applyFont="1" applyFill="1" applyAlignment="1">
      <alignment horizontal="left" vertical="top" indent="1"/>
    </xf>
    <xf numFmtId="0" fontId="3" fillId="6" borderId="6" xfId="14" applyNumberFormat="1" applyFont="1" applyFill="1" applyAlignment="1">
      <alignment horizontal="left" vertical="center"/>
    </xf>
    <xf numFmtId="0" fontId="3" fillId="0" borderId="6" xfId="14" applyNumberFormat="1" applyFont="1" applyAlignment="1">
      <alignment vertical="center"/>
    </xf>
    <xf numFmtId="0" fontId="3" fillId="0" borderId="6" xfId="14" applyNumberFormat="1" applyFont="1" applyAlignment="1">
      <alignment horizontal="left" vertical="center"/>
    </xf>
  </cellXfs>
  <cellStyles count="22">
    <cellStyle name="Bottom Border" xfId="16" xr:uid="{00000000-0005-0000-0000-000000000000}"/>
    <cellStyle name="Calendar alignment" xfId="18" xr:uid="{00000000-0005-0000-0000-000001000000}"/>
    <cellStyle name="Comma" xfId="6" builtinId="3" customBuiltin="1"/>
    <cellStyle name="Comma [0]" xfId="7" builtinId="6" customBuiltin="1"/>
    <cellStyle name="Currency" xfId="8" builtinId="4" customBuiltin="1"/>
    <cellStyle name="Currency [0]" xfId="9" builtinId="7" customBuiltin="1"/>
    <cellStyle name="Date" xfId="15" xr:uid="{00000000-0005-0000-0000-000006000000}"/>
    <cellStyle name="Heading 1" xfId="2" builtinId="16" customBuiltin="1"/>
    <cellStyle name="Heading 2" xfId="3" builtinId="17" customBuiltin="1"/>
    <cellStyle name="Heading 3" xfId="4" builtinId="18" customBuiltin="1"/>
    <cellStyle name="Heading 4" xfId="5" builtinId="19" customBuiltin="1"/>
    <cellStyle name="Label" xfId="13" xr:uid="{00000000-0005-0000-0000-00000B000000}"/>
    <cellStyle name="Normal" xfId="0" builtinId="0" customBuiltin="1"/>
    <cellStyle name="Note" xfId="11" builtinId="10" customBuiltin="1"/>
    <cellStyle name="Percent" xfId="10" builtinId="5" customBuiltin="1"/>
    <cellStyle name="Right Border" xfId="17" xr:uid="{00000000-0005-0000-0000-00000F000000}"/>
    <cellStyle name="Table heading blank" xfId="20" xr:uid="{00000000-0005-0000-0000-000010000000}"/>
    <cellStyle name="Time" xfId="21" xr:uid="{00000000-0005-0000-0000-000011000000}"/>
    <cellStyle name="Title" xfId="1" builtinId="15" customBuiltin="1"/>
    <cellStyle name="Top Border" xfId="14" xr:uid="{00000000-0005-0000-0000-000013000000}"/>
    <cellStyle name="Weekdays" xfId="12" xr:uid="{00000000-0005-0000-0000-000014000000}"/>
    <cellStyle name="Weekly Schedule Fill" xfId="19" xr:uid="{00000000-0005-0000-0000-000015000000}"/>
  </cellStyles>
  <dxfs count="151">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left style="thin">
          <color theme="0"/>
        </left>
        <vertical/>
        <horizontal/>
      </border>
    </dxf>
    <dxf>
      <border>
        <bottom style="thin">
          <color theme="0"/>
        </bottom>
        <vertical/>
        <horizontal/>
      </border>
    </dxf>
    <dxf>
      <border>
        <left style="thin">
          <color theme="0"/>
        </left>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alignment horizontal="center" vertical="center" textRotation="0" indent="0" justifyLastLine="0" shrinkToFit="0" readingOrder="0"/>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font>
        <b/>
        <strike val="0"/>
        <outline val="0"/>
        <shadow val="0"/>
        <u val="none"/>
        <vertAlign val="baseline"/>
        <sz val="12"/>
        <color theme="0"/>
        <name val="Arial"/>
        <scheme val="minor"/>
      </font>
      <fill>
        <patternFill patternType="solid">
          <fgColor indexed="64"/>
          <bgColor theme="4" tint="-0.249977111117893"/>
        </patternFill>
      </fill>
      <alignment horizontal="center" vertical="center" textRotation="0" wrapText="0" indent="0" justifyLastLine="0" shrinkToFit="0" readingOrder="0"/>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val="0"/>
        <i val="0"/>
      </font>
      <fill>
        <patternFill>
          <bgColor theme="4" tint="0.79998168889431442"/>
        </patternFill>
      </fill>
      <border>
        <vertical/>
        <horizontal/>
      </border>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4" tint="-0.499984740745262"/>
      </font>
      <border diagonalUp="0" diagonalDown="0">
        <left style="thin">
          <color theme="4" tint="-0.499984740745262"/>
        </left>
        <right/>
        <top/>
        <bottom style="thin">
          <color theme="4" tint="-0.499984740745262"/>
        </bottom>
        <vertical/>
        <horizontal/>
      </border>
    </dxf>
    <dxf>
      <font>
        <b/>
        <i val="0"/>
        <color theme="4" tint="-0.499984740745262"/>
      </font>
      <border diagonalUp="0" diagonalDown="0">
        <left/>
        <right/>
        <top/>
        <bottom style="thin">
          <color theme="4" tint="-0.499984740745262"/>
        </bottom>
        <vertical/>
        <horizontal/>
      </border>
    </dxf>
    <dxf>
      <border>
        <left style="thin">
          <color theme="4" tint="-0.499984740745262"/>
        </left>
        <right style="thin">
          <color theme="4" tint="-0.499984740745262"/>
        </right>
        <top style="thin">
          <color theme="4" tint="-0.499984740745262"/>
        </top>
        <bottom style="thin">
          <color theme="4" tint="-0.499984740745262"/>
        </bottom>
        <horizontal style="thin">
          <color theme="5" tint="-0.499984740745262"/>
        </horizontal>
      </border>
    </dxf>
  </dxfs>
  <tableStyles count="1" defaultTableStyle="Assignments" defaultPivotStyle="PivotStyleLight16">
    <tableStyle name="Assignments" pivot="0" count="3" xr9:uid="{00000000-0011-0000-FFFF-FFFF00000000}">
      <tableStyleElement type="wholeTable" dxfId="150"/>
      <tableStyleElement type="headerRow" dxfId="149"/>
      <tableStyleElement type="firstColumn" dxfId="148"/>
    </tableStyle>
  </tableStyles>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JanuaryAssignments" displayName="JanuaryAssignments" ref="J1:L31" totalsRowShown="0" headerRowDxfId="138" headerRowCellStyle="Time">
  <autoFilter ref="J1:L31" xr:uid="{00000000-0009-0000-0100-000001000000}">
    <filterColumn colId="0" hiddenButton="1"/>
    <filterColumn colId="1" hiddenButton="1"/>
    <filterColumn colId="2" hiddenButton="1"/>
  </autoFilter>
  <tableColumns count="3">
    <tableColumn id="1" xr3:uid="{00000000-0010-0000-0000-000001000000}" name="DAY" dataDxfId="137" dataCellStyle="Heading 4"/>
    <tableColumn id="2" xr3:uid="{00000000-0010-0000-0000-000002000000}" name="DATE" dataDxfId="136" dataCellStyle="Date"/>
    <tableColumn id="3" xr3:uid="{00000000-0010-0000-0000-000003000000}" name="ASSIGNMENTS" dataDxfId="135"/>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OctoberAssignments" displayName="OctoberAssignments" ref="J1:L31" totalsRowShown="0">
  <autoFilter ref="J1:L31" xr:uid="{00000000-0009-0000-0100-00000A000000}">
    <filterColumn colId="0" hiddenButton="1"/>
    <filterColumn colId="1" hiddenButton="1"/>
    <filterColumn colId="2" hiddenButton="1"/>
  </autoFilter>
  <tableColumns count="3">
    <tableColumn id="1" xr3:uid="{00000000-0010-0000-0900-000001000000}" name="DAY" dataCellStyle="Heading 4"/>
    <tableColumn id="2" xr3:uid="{00000000-0010-0000-0900-000002000000}" name="DATE" dataDxfId="22" dataCellStyle="Date"/>
    <tableColumn id="3" xr3:uid="{00000000-0010-0000-0900-000003000000}" name="ASSIGNMENTS" dataDxfId="21"/>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NovemberAssignments" displayName="NovemberAssignments" ref="J1:L31" totalsRowShown="0">
  <autoFilter ref="J1:L31" xr:uid="{00000000-0009-0000-0100-00000B000000}">
    <filterColumn colId="0" hiddenButton="1"/>
    <filterColumn colId="1" hiddenButton="1"/>
    <filterColumn colId="2" hiddenButton="1"/>
  </autoFilter>
  <tableColumns count="3">
    <tableColumn id="1" xr3:uid="{00000000-0010-0000-0A00-000001000000}" name="DAY" dataCellStyle="Heading 4"/>
    <tableColumn id="2" xr3:uid="{00000000-0010-0000-0A00-000002000000}" name="DATE" dataCellStyle="Date"/>
    <tableColumn id="3" xr3:uid="{00000000-0010-0000-0A00-000003000000}" name="ASSIGNMENTS"/>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Assignments" displayName="DecemberAssignments" ref="J1:L31" totalsRowShown="0" dataCellStyle="Normal">
  <autoFilter ref="J1:L31" xr:uid="{00000000-0009-0000-0100-00000C000000}">
    <filterColumn colId="0" hiddenButton="1"/>
    <filterColumn colId="1" hiddenButton="1"/>
    <filterColumn colId="2" hiddenButton="1"/>
  </autoFilter>
  <tableColumns count="3">
    <tableColumn id="1" xr3:uid="{00000000-0010-0000-0B00-000001000000}" name="DAY" dataCellStyle="Heading 4"/>
    <tableColumn id="2" xr3:uid="{00000000-0010-0000-0B00-000002000000}" name="DATE" dataDxfId="6" dataCellStyle="Date"/>
    <tableColumn id="3" xr3:uid="{00000000-0010-0000-0B00-000003000000}" name="ASSIGNMENTS" dataDxfId="5"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Assignments" displayName="FebruaryAssignments" ref="J1:L31" totalsRowShown="0" headerRowDxfId="117">
  <autoFilter ref="J1:L31" xr:uid="{00000000-0009-0000-0100-000002000000}">
    <filterColumn colId="0" hiddenButton="1"/>
    <filterColumn colId="1" hiddenButton="1"/>
    <filterColumn colId="2" hiddenButton="1"/>
  </autoFilter>
  <tableColumns count="3">
    <tableColumn id="1" xr3:uid="{00000000-0010-0000-0100-000001000000}" name="DAY" dataCellStyle="Heading 4"/>
    <tableColumn id="2" xr3:uid="{00000000-0010-0000-0100-000002000000}" name="DATE" dataDxfId="116" dataCellStyle="Date"/>
    <tableColumn id="3" xr3:uid="{00000000-0010-0000-0100-000003000000}" name="ASSIGNMENTS" dataDxfId="115"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achrAssignments" displayName="MachrAssignments" ref="J1:L31" totalsRowShown="0">
  <autoFilter ref="J1:L31" xr:uid="{00000000-0009-0000-0100-000003000000}">
    <filterColumn colId="0" hiddenButton="1"/>
    <filterColumn colId="1" hiddenButton="1"/>
    <filterColumn colId="2" hiddenButton="1"/>
  </autoFilter>
  <tableColumns count="3">
    <tableColumn id="1" xr3:uid="{00000000-0010-0000-0200-000001000000}" name="DAY" dataCellStyle="Heading 4"/>
    <tableColumn id="2" xr3:uid="{00000000-0010-0000-0200-000002000000}" name="DATE" dataDxfId="92" dataCellStyle="Date"/>
    <tableColumn id="3" xr3:uid="{00000000-0010-0000-0200-000003000000}" name="ASSIGNMENTS" dataDxfId="91"/>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AprilAssignments" displayName="AprilAssignments" ref="J1:L31" totalsRowShown="0">
  <autoFilter ref="J1:L31" xr:uid="{00000000-0009-0000-0100-000004000000}">
    <filterColumn colId="0" hiddenButton="1"/>
    <filterColumn colId="1" hiddenButton="1"/>
    <filterColumn colId="2" hiddenButton="1"/>
  </autoFilter>
  <tableColumns count="3">
    <tableColumn id="1" xr3:uid="{00000000-0010-0000-0300-000001000000}" name="DAY" dataCellStyle="Heading 4"/>
    <tableColumn id="2" xr3:uid="{00000000-0010-0000-0300-000002000000}" name="DATE" dataDxfId="82" dataCellStyle="Date"/>
    <tableColumn id="3" xr3:uid="{00000000-0010-0000-0300-000003000000}" name="ASSIGNMENTS" dataDxfId="81"/>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ayAssignments" displayName="MayAssignments" ref="J1:L31" totalsRowShown="0">
  <autoFilter ref="J1:L31" xr:uid="{00000000-0009-0000-0100-000005000000}">
    <filterColumn colId="0" hiddenButton="1"/>
    <filterColumn colId="1" hiddenButton="1"/>
    <filterColumn colId="2" hiddenButton="1"/>
  </autoFilter>
  <tableColumns count="3">
    <tableColumn id="1" xr3:uid="{00000000-0010-0000-0400-000001000000}" name="DAY" dataDxfId="73" dataCellStyle="Heading 4"/>
    <tableColumn id="2" xr3:uid="{00000000-0010-0000-0400-000002000000}" name="DATE" dataDxfId="72" dataCellStyle="Date"/>
    <tableColumn id="3" xr3:uid="{00000000-0010-0000-0400-000003000000}" name="ASSIGNMENTS" dataDxfId="71"/>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JuneAssignments" displayName="JuneAssignments" ref="J1:L31" totalsRowShown="0">
  <autoFilter ref="J1:L31" xr:uid="{00000000-0009-0000-0100-000006000000}">
    <filterColumn colId="0" hiddenButton="1"/>
    <filterColumn colId="1" hiddenButton="1"/>
    <filterColumn colId="2" hiddenButton="1"/>
  </autoFilter>
  <tableColumns count="3">
    <tableColumn id="1" xr3:uid="{00000000-0010-0000-0500-000001000000}" name="DAY" dataDxfId="63" dataCellStyle="Heading 4"/>
    <tableColumn id="2" xr3:uid="{00000000-0010-0000-0500-000002000000}" name="DATE" dataDxfId="62" dataCellStyle="Date"/>
    <tableColumn id="3" xr3:uid="{00000000-0010-0000-0500-000003000000}" name="ASSIGNMENTS" dataDxfId="61"/>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JulyAssignments" displayName="JulyAssignments" ref="J1:L31" totalsRowShown="0">
  <autoFilter ref="J1:L31" xr:uid="{00000000-0009-0000-0100-000007000000}">
    <filterColumn colId="0" hiddenButton="1"/>
    <filterColumn colId="1" hiddenButton="1"/>
    <filterColumn colId="2" hiddenButton="1"/>
  </autoFilter>
  <tableColumns count="3">
    <tableColumn id="1" xr3:uid="{00000000-0010-0000-0600-000001000000}" name="DAY" dataCellStyle="Heading 4"/>
    <tableColumn id="2" xr3:uid="{00000000-0010-0000-0600-000002000000}" name="DATE" dataDxfId="53" dataCellStyle="Date"/>
    <tableColumn id="3" xr3:uid="{00000000-0010-0000-0600-000003000000}" name="ASSIGNMENTS" dataDxfId="52"/>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AugustAssignments" displayName="AugustAssignments" ref="J1:L31" totalsRowShown="0">
  <autoFilter ref="J1:L31" xr:uid="{00000000-0009-0000-0100-000008000000}">
    <filterColumn colId="0" hiddenButton="1"/>
    <filterColumn colId="1" hiddenButton="1"/>
    <filterColumn colId="2" hiddenButton="1"/>
  </autoFilter>
  <tableColumns count="3">
    <tableColumn id="1" xr3:uid="{00000000-0010-0000-0700-000001000000}" name="DAY" dataDxfId="44" dataCellStyle="Heading 4"/>
    <tableColumn id="2" xr3:uid="{00000000-0010-0000-0700-000002000000}" name="DATE" dataDxfId="43" dataCellStyle="Date"/>
    <tableColumn id="3" xr3:uid="{00000000-0010-0000-0700-000003000000}" name="ASSIGNMENTS" dataDxfId="42"/>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SeptemberAssignments" displayName="SeptemberAssignments" ref="J1:L31" totalsRowShown="0">
  <autoFilter ref="J1:L31" xr:uid="{00000000-0009-0000-0100-000009000000}">
    <filterColumn colId="0" hiddenButton="1"/>
    <filterColumn colId="1" hiddenButton="1"/>
    <filterColumn colId="2" hiddenButton="1"/>
  </autoFilter>
  <tableColumns count="3">
    <tableColumn id="1" xr3:uid="{00000000-0010-0000-0800-000001000000}" name="DAY" dataDxfId="34" dataCellStyle="Heading 4"/>
    <tableColumn id="2" xr3:uid="{00000000-0010-0000-0800-000002000000}" name="DATE" dataDxfId="33" dataCellStyle="Date"/>
    <tableColumn id="3" xr3:uid="{00000000-0010-0000-0800-000003000000}" name="ASSIGNMENTS" dataDxfId="32"/>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L32"/>
  <sheetViews>
    <sheetView showGridLines="0" tabSelected="1" view="pageLayout" zoomScale="80" zoomScalePageLayoutView="80" workbookViewId="0">
      <selection activeCell="C2" sqref="C2"/>
    </sheetView>
  </sheetViews>
  <sheetFormatPr defaultColWidth="8.625" defaultRowHeight="30" customHeight="1" x14ac:dyDescent="0.2"/>
  <cols>
    <col min="1" max="1" width="2.625" customWidth="1"/>
    <col min="2" max="2" width="20.625" customWidth="1"/>
    <col min="3" max="8" width="10.625" customWidth="1"/>
    <col min="9" max="9" width="20.625" customWidth="1"/>
    <col min="10" max="11" width="10.625" customWidth="1"/>
    <col min="12" max="12" width="70.625" customWidth="1"/>
    <col min="13" max="13" width="2.625" customWidth="1"/>
    <col min="14" max="14" width="8.625" customWidth="1"/>
  </cols>
  <sheetData>
    <row r="1" spans="1:12" s="41" customFormat="1" ht="30" customHeight="1" x14ac:dyDescent="0.2">
      <c r="B1" s="45">
        <v>2024</v>
      </c>
      <c r="C1" s="40"/>
      <c r="D1" s="42"/>
      <c r="E1" s="42"/>
      <c r="F1" s="42"/>
      <c r="G1" s="42"/>
      <c r="H1" s="42"/>
      <c r="I1" s="42"/>
      <c r="J1" s="43" t="s">
        <v>23</v>
      </c>
      <c r="K1" s="43" t="s">
        <v>24</v>
      </c>
      <c r="L1" s="44" t="s">
        <v>0</v>
      </c>
    </row>
    <row r="2" spans="1:12" ht="30" customHeight="1" x14ac:dyDescent="0.25">
      <c r="A2" s="9"/>
      <c r="B2" s="58" t="s">
        <v>22</v>
      </c>
      <c r="C2" s="73" t="s">
        <v>1</v>
      </c>
      <c r="D2" s="73" t="s">
        <v>13</v>
      </c>
      <c r="E2" s="73" t="s">
        <v>4</v>
      </c>
      <c r="F2" s="73" t="s">
        <v>14</v>
      </c>
      <c r="G2" s="73" t="s">
        <v>6</v>
      </c>
      <c r="H2" s="73" t="s">
        <v>16</v>
      </c>
      <c r="I2" s="73" t="s">
        <v>17</v>
      </c>
      <c r="J2" s="33" t="s">
        <v>1</v>
      </c>
      <c r="K2" s="48">
        <v>5</v>
      </c>
      <c r="L2" s="49" t="s">
        <v>35</v>
      </c>
    </row>
    <row r="3" spans="1:12" ht="30" customHeight="1" x14ac:dyDescent="0.25">
      <c r="A3" s="9"/>
      <c r="B3" s="59"/>
      <c r="C3" s="56">
        <v>1</v>
      </c>
      <c r="D3" s="56">
        <v>2</v>
      </c>
      <c r="E3" s="55">
        <v>3</v>
      </c>
      <c r="F3" s="55">
        <v>4</v>
      </c>
      <c r="G3" s="55">
        <v>5</v>
      </c>
      <c r="H3" s="55">
        <v>6</v>
      </c>
      <c r="I3" s="55">
        <v>7</v>
      </c>
      <c r="J3" s="33"/>
      <c r="K3" s="50"/>
      <c r="L3" s="51"/>
    </row>
    <row r="4" spans="1:12" ht="30" customHeight="1" x14ac:dyDescent="0.25">
      <c r="A4" s="9"/>
      <c r="B4" s="59"/>
      <c r="C4" s="57">
        <v>8</v>
      </c>
      <c r="D4" s="56">
        <v>9</v>
      </c>
      <c r="E4" s="55">
        <v>10</v>
      </c>
      <c r="F4" s="55">
        <v>11</v>
      </c>
      <c r="G4" s="55">
        <v>12</v>
      </c>
      <c r="H4" s="55">
        <v>13</v>
      </c>
      <c r="I4" s="55">
        <v>14</v>
      </c>
      <c r="J4" s="33"/>
      <c r="K4" s="50"/>
      <c r="L4" s="51"/>
    </row>
    <row r="5" spans="1:12" ht="30" customHeight="1" x14ac:dyDescent="0.25">
      <c r="A5" s="9"/>
      <c r="B5" s="59"/>
      <c r="C5" s="57">
        <v>15</v>
      </c>
      <c r="D5" s="56">
        <v>16</v>
      </c>
      <c r="E5" s="55">
        <v>17</v>
      </c>
      <c r="F5" s="55">
        <v>18</v>
      </c>
      <c r="G5" s="55">
        <v>19</v>
      </c>
      <c r="H5" s="55">
        <v>20</v>
      </c>
      <c r="I5" s="55">
        <v>21</v>
      </c>
      <c r="J5" s="33"/>
      <c r="K5" s="50"/>
      <c r="L5" s="51"/>
    </row>
    <row r="6" spans="1:12" ht="30" customHeight="1" x14ac:dyDescent="0.25">
      <c r="A6" s="9"/>
      <c r="B6" s="59"/>
      <c r="C6" s="57">
        <v>22</v>
      </c>
      <c r="D6" s="56">
        <v>23</v>
      </c>
      <c r="E6" s="55">
        <v>24</v>
      </c>
      <c r="F6" s="55">
        <v>25</v>
      </c>
      <c r="G6" s="55">
        <v>26</v>
      </c>
      <c r="H6" s="55">
        <v>27</v>
      </c>
      <c r="I6" s="55">
        <v>28</v>
      </c>
      <c r="J6" s="33"/>
      <c r="K6" s="50"/>
      <c r="L6" s="51"/>
    </row>
    <row r="7" spans="1:12" ht="30" customHeight="1" x14ac:dyDescent="0.25">
      <c r="A7" s="9"/>
      <c r="B7" s="59"/>
      <c r="C7" s="57">
        <v>29</v>
      </c>
      <c r="D7" s="56">
        <v>30</v>
      </c>
      <c r="E7" s="55">
        <v>31</v>
      </c>
      <c r="F7" s="55">
        <v>1</v>
      </c>
      <c r="G7" s="55">
        <v>2</v>
      </c>
      <c r="H7" s="55">
        <v>3</v>
      </c>
      <c r="I7" s="56">
        <v>4</v>
      </c>
      <c r="J7" s="34"/>
      <c r="K7" s="16"/>
      <c r="L7" s="11"/>
    </row>
    <row r="8" spans="1:12" ht="30" customHeight="1" x14ac:dyDescent="0.25">
      <c r="A8" s="9"/>
      <c r="B8" s="60"/>
      <c r="C8" s="6"/>
      <c r="D8" s="6"/>
      <c r="E8" s="6"/>
      <c r="F8" s="6"/>
      <c r="G8" s="6"/>
      <c r="H8" s="6"/>
      <c r="I8" s="6"/>
      <c r="J8" s="33" t="s">
        <v>13</v>
      </c>
      <c r="K8" s="48">
        <v>19</v>
      </c>
      <c r="L8" s="49" t="s">
        <v>15</v>
      </c>
    </row>
    <row r="9" spans="1:12" ht="30" customHeight="1" x14ac:dyDescent="0.25">
      <c r="A9" s="9"/>
      <c r="B9" s="10"/>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1" t="s">
        <v>2</v>
      </c>
      <c r="D11" s="62"/>
      <c r="E11" s="61" t="s">
        <v>4</v>
      </c>
      <c r="F11" s="62"/>
      <c r="G11" s="61" t="s">
        <v>5</v>
      </c>
      <c r="H11" s="62"/>
      <c r="I11" s="47" t="s">
        <v>6</v>
      </c>
      <c r="J11" s="33"/>
      <c r="K11" s="50"/>
      <c r="L11" s="51"/>
    </row>
    <row r="12" spans="1:12" ht="30" customHeight="1" x14ac:dyDescent="0.25">
      <c r="A12" s="18" t="s">
        <v>19</v>
      </c>
      <c r="B12" s="14" t="s">
        <v>7</v>
      </c>
      <c r="C12" s="63"/>
      <c r="D12" s="63"/>
      <c r="E12" s="63"/>
      <c r="F12" s="63"/>
      <c r="G12" s="63"/>
      <c r="H12" s="63"/>
      <c r="I12" s="24"/>
      <c r="J12" s="33"/>
      <c r="K12" s="50"/>
      <c r="L12" s="51"/>
    </row>
    <row r="13" spans="1:12" ht="30" customHeight="1" x14ac:dyDescent="0.25">
      <c r="A13" s="18" t="s">
        <v>20</v>
      </c>
      <c r="B13" s="19" t="s">
        <v>36</v>
      </c>
      <c r="C13" s="64"/>
      <c r="D13" s="64"/>
      <c r="E13" s="64"/>
      <c r="F13" s="64"/>
      <c r="G13" s="64"/>
      <c r="H13" s="64"/>
      <c r="I13" s="20"/>
      <c r="J13" s="34"/>
      <c r="K13" s="16"/>
      <c r="L13" s="11"/>
    </row>
    <row r="14" spans="1:12" ht="30" customHeight="1" x14ac:dyDescent="0.25">
      <c r="A14" s="18" t="s">
        <v>19</v>
      </c>
      <c r="B14" s="14"/>
      <c r="C14" s="63"/>
      <c r="D14" s="63"/>
      <c r="E14" s="63"/>
      <c r="F14" s="63"/>
      <c r="G14" s="63"/>
      <c r="H14" s="63"/>
      <c r="I14" s="24"/>
      <c r="J14" s="33" t="s">
        <v>4</v>
      </c>
      <c r="K14" s="48"/>
      <c r="L14" s="49"/>
    </row>
    <row r="15" spans="1:12" ht="30" customHeight="1" x14ac:dyDescent="0.25">
      <c r="A15" s="18" t="s">
        <v>20</v>
      </c>
      <c r="B15" s="19"/>
      <c r="C15" s="64"/>
      <c r="D15" s="64"/>
      <c r="E15" s="64"/>
      <c r="F15" s="64"/>
      <c r="G15" s="64"/>
      <c r="H15" s="64"/>
      <c r="I15" s="20"/>
      <c r="J15" s="33"/>
      <c r="K15" s="50"/>
      <c r="L15" s="51"/>
    </row>
    <row r="16" spans="1:12" ht="30" customHeight="1" x14ac:dyDescent="0.25">
      <c r="A16" s="18" t="s">
        <v>19</v>
      </c>
      <c r="B16" s="14" t="s">
        <v>8</v>
      </c>
      <c r="C16" s="63"/>
      <c r="D16" s="63"/>
      <c r="E16" s="63"/>
      <c r="F16" s="63"/>
      <c r="G16" s="63"/>
      <c r="H16" s="63"/>
      <c r="I16" s="24"/>
      <c r="J16" s="33"/>
      <c r="K16" s="50"/>
      <c r="L16" s="51"/>
    </row>
    <row r="17" spans="1:12" ht="30" customHeight="1" x14ac:dyDescent="0.25">
      <c r="A17" s="18" t="s">
        <v>20</v>
      </c>
      <c r="B17" s="19" t="s">
        <v>9</v>
      </c>
      <c r="C17" s="64"/>
      <c r="D17" s="64"/>
      <c r="E17" s="64"/>
      <c r="F17" s="64"/>
      <c r="G17" s="64"/>
      <c r="H17" s="64"/>
      <c r="I17" s="20"/>
      <c r="J17" s="33"/>
      <c r="K17" s="50"/>
      <c r="L17" s="51"/>
    </row>
    <row r="18" spans="1:12" ht="30" customHeight="1" x14ac:dyDescent="0.25">
      <c r="A18" s="18" t="s">
        <v>19</v>
      </c>
      <c r="B18" s="14"/>
      <c r="C18" s="63"/>
      <c r="D18" s="63"/>
      <c r="E18" s="63"/>
      <c r="F18" s="63"/>
      <c r="G18" s="63"/>
      <c r="H18" s="63"/>
      <c r="I18" s="24"/>
      <c r="J18" s="33"/>
      <c r="K18" s="50"/>
      <c r="L18" s="51"/>
    </row>
    <row r="19" spans="1:12" ht="30" customHeight="1" x14ac:dyDescent="0.25">
      <c r="A19" s="18" t="s">
        <v>20</v>
      </c>
      <c r="B19" s="19"/>
      <c r="C19" s="64"/>
      <c r="D19" s="64"/>
      <c r="E19" s="64"/>
      <c r="F19" s="64"/>
      <c r="G19" s="64"/>
      <c r="H19" s="64"/>
      <c r="I19" s="21"/>
      <c r="J19" s="34"/>
      <c r="K19" s="16"/>
      <c r="L19" s="11"/>
    </row>
    <row r="20" spans="1:12" ht="30" customHeight="1" x14ac:dyDescent="0.25">
      <c r="A20" s="18" t="s">
        <v>19</v>
      </c>
      <c r="B20" s="14"/>
      <c r="C20" s="63"/>
      <c r="D20" s="63"/>
      <c r="E20" s="63"/>
      <c r="F20" s="63"/>
      <c r="G20" s="63"/>
      <c r="H20" s="63"/>
      <c r="I20" s="24"/>
      <c r="J20" s="33" t="s">
        <v>14</v>
      </c>
      <c r="K20" s="48"/>
      <c r="L20" s="49"/>
    </row>
    <row r="21" spans="1:12" ht="30" customHeight="1" x14ac:dyDescent="0.25">
      <c r="A21" s="18" t="s">
        <v>20</v>
      </c>
      <c r="B21" s="19"/>
      <c r="C21" s="64"/>
      <c r="D21" s="64"/>
      <c r="E21" s="64"/>
      <c r="F21" s="64"/>
      <c r="G21" s="64"/>
      <c r="H21" s="64"/>
      <c r="I21" s="20"/>
      <c r="J21" s="33"/>
      <c r="K21" s="50"/>
      <c r="L21" s="51"/>
    </row>
    <row r="22" spans="1:12" ht="30" customHeight="1" x14ac:dyDescent="0.25">
      <c r="A22" s="18" t="s">
        <v>19</v>
      </c>
      <c r="B22" s="14"/>
      <c r="C22" s="63"/>
      <c r="D22" s="63"/>
      <c r="E22" s="63"/>
      <c r="F22" s="63"/>
      <c r="G22" s="63"/>
      <c r="H22" s="63"/>
      <c r="I22" s="24"/>
      <c r="J22" s="33"/>
      <c r="K22" s="50"/>
      <c r="L22" s="51"/>
    </row>
    <row r="23" spans="1:12" ht="30" customHeight="1" x14ac:dyDescent="0.25">
      <c r="A23" s="18" t="s">
        <v>20</v>
      </c>
      <c r="B23" s="19"/>
      <c r="C23" s="64"/>
      <c r="D23" s="64"/>
      <c r="E23" s="64"/>
      <c r="F23" s="64"/>
      <c r="G23" s="64"/>
      <c r="H23" s="64"/>
      <c r="I23" s="20"/>
      <c r="J23" s="33"/>
      <c r="K23" s="50"/>
      <c r="L23" s="51"/>
    </row>
    <row r="24" spans="1:12" ht="30" customHeight="1" x14ac:dyDescent="0.25">
      <c r="A24" s="18" t="s">
        <v>19</v>
      </c>
      <c r="B24" s="14" t="s">
        <v>10</v>
      </c>
      <c r="C24" s="63"/>
      <c r="D24" s="63"/>
      <c r="E24" s="63"/>
      <c r="F24" s="63"/>
      <c r="G24" s="63"/>
      <c r="H24" s="63"/>
      <c r="I24" s="24"/>
      <c r="J24" s="33"/>
      <c r="K24" s="50"/>
      <c r="L24" s="51"/>
    </row>
    <row r="25" spans="1:12" ht="30" customHeight="1" x14ac:dyDescent="0.25">
      <c r="A25" s="18" t="s">
        <v>20</v>
      </c>
      <c r="B25" s="19" t="s">
        <v>11</v>
      </c>
      <c r="C25" s="64"/>
      <c r="D25" s="64"/>
      <c r="E25" s="64"/>
      <c r="F25" s="64"/>
      <c r="G25" s="64"/>
      <c r="H25" s="64"/>
      <c r="I25" s="20"/>
      <c r="J25" s="34"/>
      <c r="K25" s="16"/>
      <c r="L25" s="11"/>
    </row>
    <row r="26" spans="1:12" ht="30" customHeight="1" x14ac:dyDescent="0.25">
      <c r="A26" s="18" t="s">
        <v>19</v>
      </c>
      <c r="B26" s="14"/>
      <c r="C26" s="63"/>
      <c r="D26" s="63"/>
      <c r="E26" s="63"/>
      <c r="F26" s="63"/>
      <c r="G26" s="63"/>
      <c r="H26" s="63"/>
      <c r="I26" s="24"/>
      <c r="J26" s="33" t="s">
        <v>6</v>
      </c>
      <c r="K26" s="48"/>
      <c r="L26" s="49"/>
    </row>
    <row r="27" spans="1:12" ht="30" customHeight="1" x14ac:dyDescent="0.25">
      <c r="A27" s="18" t="s">
        <v>20</v>
      </c>
      <c r="B27" s="19"/>
      <c r="C27" s="64"/>
      <c r="D27" s="64"/>
      <c r="E27" s="64"/>
      <c r="F27" s="64"/>
      <c r="G27" s="64"/>
      <c r="H27" s="64"/>
      <c r="I27" s="20"/>
      <c r="J27" s="33"/>
      <c r="K27" s="50"/>
      <c r="L27" s="51"/>
    </row>
    <row r="28" spans="1:12" ht="30" customHeight="1" x14ac:dyDescent="0.25">
      <c r="A28" s="18" t="s">
        <v>19</v>
      </c>
      <c r="B28" s="14"/>
      <c r="C28" s="63"/>
      <c r="D28" s="63"/>
      <c r="E28" s="63"/>
      <c r="F28" s="63"/>
      <c r="G28" s="63"/>
      <c r="H28" s="63"/>
      <c r="I28" s="24"/>
      <c r="J28" s="33"/>
      <c r="K28" s="50"/>
      <c r="L28" s="51"/>
    </row>
    <row r="29" spans="1:12" ht="30" customHeight="1" x14ac:dyDescent="0.25">
      <c r="A29" s="18" t="s">
        <v>20</v>
      </c>
      <c r="B29" s="19"/>
      <c r="C29" s="64"/>
      <c r="D29" s="64"/>
      <c r="E29" s="64"/>
      <c r="F29" s="64"/>
      <c r="G29" s="64"/>
      <c r="H29" s="64"/>
      <c r="I29" s="20"/>
      <c r="J29" s="33"/>
      <c r="K29" s="50"/>
      <c r="L29" s="51"/>
    </row>
    <row r="30" spans="1:12" ht="30" customHeight="1" x14ac:dyDescent="0.25">
      <c r="A30" s="18" t="s">
        <v>19</v>
      </c>
      <c r="B30" s="14"/>
      <c r="C30" s="66"/>
      <c r="D30" s="66"/>
      <c r="E30" s="66"/>
      <c r="F30" s="66"/>
      <c r="G30" s="66"/>
      <c r="H30" s="66"/>
      <c r="I30" s="24"/>
      <c r="J30" s="33"/>
      <c r="K30" s="50"/>
      <c r="L30" s="51"/>
    </row>
    <row r="31" spans="1:12" ht="30" customHeight="1" x14ac:dyDescent="0.25">
      <c r="A31" s="18" t="s">
        <v>20</v>
      </c>
      <c r="B31" s="22"/>
      <c r="C31" s="65"/>
      <c r="D31" s="65"/>
      <c r="E31" s="65"/>
      <c r="F31" s="65"/>
      <c r="G31" s="65"/>
      <c r="H31" s="65"/>
      <c r="I31" s="23"/>
      <c r="J31" s="35"/>
      <c r="K31" s="16"/>
      <c r="L31" s="11"/>
    </row>
    <row r="32" spans="1:12" ht="30" customHeight="1" x14ac:dyDescent="0.2">
      <c r="J32" s="36"/>
    </row>
  </sheetData>
  <dataConsolidate/>
  <mergeCells count="64">
    <mergeCell ref="C17:D17"/>
    <mergeCell ref="C12:D12"/>
    <mergeCell ref="C13:D13"/>
    <mergeCell ref="C14:D14"/>
    <mergeCell ref="C15:D15"/>
    <mergeCell ref="C16:D16"/>
    <mergeCell ref="C31:D31"/>
    <mergeCell ref="C22:D22"/>
    <mergeCell ref="C23:D23"/>
    <mergeCell ref="C24:D24"/>
    <mergeCell ref="C25:D25"/>
    <mergeCell ref="C26:D26"/>
    <mergeCell ref="C27:D27"/>
    <mergeCell ref="C28:D28"/>
    <mergeCell ref="C29:D29"/>
    <mergeCell ref="C30:D30"/>
    <mergeCell ref="C18:D18"/>
    <mergeCell ref="C19:D19"/>
    <mergeCell ref="C20:D20"/>
    <mergeCell ref="C21:D21"/>
    <mergeCell ref="E31:F31"/>
    <mergeCell ref="E30:F30"/>
    <mergeCell ref="E29:F29"/>
    <mergeCell ref="E28:F28"/>
    <mergeCell ref="E27:F27"/>
    <mergeCell ref="E26:F26"/>
    <mergeCell ref="E25:F25"/>
    <mergeCell ref="E24:F24"/>
    <mergeCell ref="E23:F23"/>
    <mergeCell ref="E22:F22"/>
    <mergeCell ref="E21:F21"/>
    <mergeCell ref="E20:F20"/>
    <mergeCell ref="E19:F19"/>
    <mergeCell ref="E18:F18"/>
    <mergeCell ref="E17:F17"/>
    <mergeCell ref="E16:F16"/>
    <mergeCell ref="E15:F15"/>
    <mergeCell ref="G27:H27"/>
    <mergeCell ref="G31:H31"/>
    <mergeCell ref="G20:H20"/>
    <mergeCell ref="G21:H21"/>
    <mergeCell ref="G22:H22"/>
    <mergeCell ref="G28:H28"/>
    <mergeCell ref="G29:H29"/>
    <mergeCell ref="G30:H30"/>
    <mergeCell ref="G23:H23"/>
    <mergeCell ref="G24:H24"/>
    <mergeCell ref="G25:H25"/>
    <mergeCell ref="G26:H26"/>
    <mergeCell ref="G17:H17"/>
    <mergeCell ref="G18:H18"/>
    <mergeCell ref="G19:H19"/>
    <mergeCell ref="G14:H14"/>
    <mergeCell ref="G15:H15"/>
    <mergeCell ref="B2:B8"/>
    <mergeCell ref="G11:H11"/>
    <mergeCell ref="G12:H12"/>
    <mergeCell ref="G13:H13"/>
    <mergeCell ref="G16:H16"/>
    <mergeCell ref="E11:F11"/>
    <mergeCell ref="C11:D11"/>
    <mergeCell ref="E14:F14"/>
    <mergeCell ref="E13:F13"/>
    <mergeCell ref="E12:F12"/>
  </mergeCells>
  <phoneticPr fontId="2" type="noConversion"/>
  <conditionalFormatting sqref="C3">
    <cfRule type="expression" dxfId="147" priority="16" stopIfTrue="1">
      <formula>DAY(C3)&gt;8</formula>
    </cfRule>
  </conditionalFormatting>
  <conditionalFormatting sqref="I7:I8 E6:I6 C8:H8">
    <cfRule type="expression" dxfId="146" priority="15" stopIfTrue="1">
      <formula>AND(DAY(C6)&gt;=1,DAY(C6)&lt;=15)</formula>
    </cfRule>
  </conditionalFormatting>
  <conditionalFormatting sqref="I7:I8 C8:H8 C3 D3:I7">
    <cfRule type="expression" dxfId="145" priority="27">
      <formula>VLOOKUP(DAY(C3),AssignmentDays,1,FALSE)=DAY(C3)</formula>
    </cfRule>
  </conditionalFormatting>
  <conditionalFormatting sqref="B12:I12 B14:I14 B16:I16 B18:I18 B20:I20 B22:I22 B24:I24 B26:I26 B28:I28 B30:I30">
    <cfRule type="expression" dxfId="144" priority="13">
      <formula>B12&lt;&gt;""</formula>
    </cfRule>
  </conditionalFormatting>
  <conditionalFormatting sqref="B13:I13 B15:I15 B17:I17 B19:I19 B21:I21 B23:I23 B25:I25 B27:I27 B29:I29 B31:I31">
    <cfRule type="expression" dxfId="143" priority="11">
      <formula>B13&lt;&gt;""</formula>
    </cfRule>
  </conditionalFormatting>
  <conditionalFormatting sqref="B13:I13 B15:I15 B17:I17 B19:I19 B21:I21 B23:I23 B25:I25 B27:I27 B29:I29">
    <cfRule type="expression" dxfId="142" priority="10">
      <formula>COLUMN(B12)&gt;=2</formula>
    </cfRule>
  </conditionalFormatting>
  <conditionalFormatting sqref="B12:I31">
    <cfRule type="expression" dxfId="141" priority="8">
      <formula>COLUMN(B11)&gt;2</formula>
    </cfRule>
  </conditionalFormatting>
  <conditionalFormatting sqref="E7:I7">
    <cfRule type="expression" dxfId="140" priority="2" stopIfTrue="1">
      <formula>AND(DAY(E7)&gt;=1,DAY(E7)&lt;=15)</formula>
    </cfRule>
  </conditionalFormatting>
  <conditionalFormatting sqref="E7:I7">
    <cfRule type="expression" dxfId="139" priority="1">
      <formula>VLOOKUP(DAY(E7),AssignmentDays,1,FALSE)=DAY(E7)</formula>
    </cfRule>
  </conditionalFormatting>
  <dataValidations xWindow="118" yWindow="344" count="11">
    <dataValidation allowBlank="1" showInputMessage="1" showErrorMessage="1" prompt="If this row contains a number less than the previous number or row of numbers, then this row contains dates for the next calendar month" sqref="D8" xr:uid="{00000000-0002-0000-0000-000000000000}"/>
    <dataValidation allowBlank="1" showInputMessage="1" showErrorMessage="1" prompt="Enter year in this cell" sqref="B1" xr:uid="{00000000-0002-0000-0000-000001000000}"/>
    <dataValidation allowBlank="1" showInputMessage="1" showErrorMessage="1" prompt="Prepare a weekly schedule &amp; create an assignment list in this worksheet. Assignment list entries are automatically highlighted in monthly calendar. Enter calendar year in cell B1" sqref="A1" xr:uid="{00000000-0002-0000-0000-000002000000}"/>
    <dataValidation allowBlank="1" showInputMessage="1" showErrorMessage="1" prompt="Cells C2:I2 contain weekdays" sqref="C2" xr:uid="{00000000-0002-0000-0000-000003000000}"/>
    <dataValidation allowBlank="1" showInputMessage="1" showErrorMessage="1" prompt="Enter the time of your class and under it, in a new row, the class name for each weekday in columns B to I. Repeat this pattern for all classes in subsequent rows" sqref="B10" xr:uid="{00000000-0002-0000-0000-000004000000}"/>
    <dataValidation allowBlank="1" showInputMessage="1" showErrorMessage="1" prompt="Enter class in this row from columns B to I" sqref="B13" xr:uid="{00000000-0002-0000-0000-000005000000}"/>
    <dataValidation allowBlank="1" showInputMessage="1" showErrorMessage="1" prompt="Enter time in this row  from columns B to I" sqref="B12" xr:uid="{00000000-0002-0000-0000-000006000000}"/>
    <dataValidation allowBlank="1" showInputMessage="1" showErrorMessage="1" prompt="Weekdays are in this row, from Monday to Friday" sqref="B11" xr:uid="{00000000-0002-0000-0000-000007000000}"/>
    <dataValidation allowBlank="1" showInputMessage="1" showErrorMessage="1" prompt="The assignment list entries for the month of January are automatically highlighted in the calendar. Assignments are written in a darker font. The days that correspond to the previous or following month have a lighter typeface." sqref="B2:B8" xr:uid="{00000000-0002-0000-0000-000008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000-000009000000}"/>
    <dataValidation allowBlank="1" showInputMessage="1" showErrorMessage="1" prompt="In this column, write the month's assignment day, which corresponds to the weekday in column J. This date will draw attention to the assignment in the left-hand calendar." sqref="K1" xr:uid="{00000000-0002-0000-0000-00000A000000}"/>
  </dataValidations>
  <printOptions horizontalCentered="1" verticalCentered="1"/>
  <pageMargins left="0.5" right="0.5" top="0.5" bottom="0.5" header="0.3" footer="0.3"/>
  <pageSetup scale="58" orientation="landscape" r:id="rId1"/>
  <headerFooter differentFirst="1">
    <oddFooter>Page &amp;P of &amp;N</oddFooter>
    <firstFooter>&amp;RTemplate © calendarlabs.com</firstFooter>
  </headerFooter>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pageSetUpPr fitToPage="1"/>
  </sheetPr>
  <dimension ref="A1:L31"/>
  <sheetViews>
    <sheetView showGridLines="0" view="pageLayout" zoomScale="84" zoomScalePageLayoutView="84" workbookViewId="0">
      <selection activeCell="I2" sqref="I2"/>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32</v>
      </c>
      <c r="C2" s="5" t="s">
        <v>1</v>
      </c>
      <c r="D2" s="5" t="s">
        <v>13</v>
      </c>
      <c r="E2" s="5" t="s">
        <v>4</v>
      </c>
      <c r="F2" s="5" t="s">
        <v>14</v>
      </c>
      <c r="G2" s="5" t="s">
        <v>6</v>
      </c>
      <c r="H2" s="5" t="s">
        <v>16</v>
      </c>
      <c r="I2" s="5" t="s">
        <v>17</v>
      </c>
      <c r="J2" s="33" t="s">
        <v>1</v>
      </c>
      <c r="K2" s="48"/>
      <c r="L2" s="49"/>
    </row>
    <row r="3" spans="1:12" ht="30" customHeight="1" x14ac:dyDescent="0.25">
      <c r="A3" s="9"/>
      <c r="B3" s="67"/>
      <c r="C3" s="4">
        <f>IF(DAY(OctSun1)=1,OctSun1-6,OctSun1+1)</f>
        <v>45565</v>
      </c>
      <c r="D3" s="4">
        <f>IF(DAY(OctSun1)=1,OctSun1-5,OctSun1+2)</f>
        <v>45566</v>
      </c>
      <c r="E3" s="4">
        <f>IF(DAY(OctSun1)=1,OctSun1-4,OctSun1+3)</f>
        <v>45567</v>
      </c>
      <c r="F3" s="4">
        <f>IF(DAY(OctSun1)=1,OctSun1-3,OctSun1+4)</f>
        <v>45568</v>
      </c>
      <c r="G3" s="4">
        <f>IF(DAY(OctSun1)=1,OctSun1-2,OctSun1+5)</f>
        <v>45569</v>
      </c>
      <c r="H3" s="4">
        <f>IF(DAY(OctSun1)=1,OctSun1-1,OctSun1+6)</f>
        <v>45570</v>
      </c>
      <c r="I3" s="4">
        <f>IF(DAY(OctSun1)=1,OctSun1,OctSun1+7)</f>
        <v>45571</v>
      </c>
      <c r="J3" s="33"/>
      <c r="K3" s="50"/>
      <c r="L3" s="51"/>
    </row>
    <row r="4" spans="1:12" ht="30" customHeight="1" x14ac:dyDescent="0.25">
      <c r="A4" s="9"/>
      <c r="B4" s="67"/>
      <c r="C4" s="4">
        <f>IF(DAY(OctSun1)=1,OctSun1+1,OctSun1+8)</f>
        <v>45572</v>
      </c>
      <c r="D4" s="4">
        <f>IF(DAY(OctSun1)=1,OctSun1+2,OctSun1+9)</f>
        <v>45573</v>
      </c>
      <c r="E4" s="4">
        <f>IF(DAY(OctSun1)=1,OctSun1+3,OctSun1+10)</f>
        <v>45574</v>
      </c>
      <c r="F4" s="4">
        <f>IF(DAY(OctSun1)=1,OctSun1+4,OctSun1+11)</f>
        <v>45575</v>
      </c>
      <c r="G4" s="4">
        <f>IF(DAY(OctSun1)=1,OctSun1+5,OctSun1+12)</f>
        <v>45576</v>
      </c>
      <c r="H4" s="4">
        <f>IF(DAY(OctSun1)=1,OctSun1+6,OctSun1+13)</f>
        <v>45577</v>
      </c>
      <c r="I4" s="4">
        <v>13</v>
      </c>
      <c r="J4" s="33"/>
      <c r="K4" s="50"/>
      <c r="L4" s="51"/>
    </row>
    <row r="5" spans="1:12" ht="30" customHeight="1" x14ac:dyDescent="0.25">
      <c r="A5" s="9"/>
      <c r="B5" s="67"/>
      <c r="C5" s="4">
        <f>IF(DAY(OctSun1)=1,OctSun1+8,OctSun1+15)</f>
        <v>45579</v>
      </c>
      <c r="D5" s="4">
        <f>IF(DAY(OctSun1)=1,OctSun1+9,OctSun1+16)</f>
        <v>45580</v>
      </c>
      <c r="E5" s="4">
        <f>IF(DAY(OctSun1)=1,OctSun1+10,OctSun1+17)</f>
        <v>45581</v>
      </c>
      <c r="F5" s="4">
        <f>IF(DAY(OctSun1)=1,OctSun1+11,OctSun1+18)</f>
        <v>45582</v>
      </c>
      <c r="G5" s="4">
        <f>IF(DAY(OctSun1)=1,OctSun1+12,OctSun1+19)</f>
        <v>45583</v>
      </c>
      <c r="H5" s="4">
        <f>IF(DAY(OctSun1)=1,OctSun1+13,OctSun1+20)</f>
        <v>45584</v>
      </c>
      <c r="I5" s="4">
        <f>IF(DAY(OctSun1)=1,OctSun1+14,OctSun1+21)</f>
        <v>45585</v>
      </c>
      <c r="J5" s="33"/>
      <c r="K5" s="50"/>
      <c r="L5" s="51"/>
    </row>
    <row r="6" spans="1:12" ht="30" customHeight="1" x14ac:dyDescent="0.25">
      <c r="A6" s="9"/>
      <c r="B6" s="67"/>
      <c r="C6" s="4">
        <f>IF(DAY(OctSun1)=1,OctSun1+15,OctSun1+22)</f>
        <v>45586</v>
      </c>
      <c r="D6" s="4">
        <f>IF(DAY(OctSun1)=1,OctSun1+16,OctSun1+23)</f>
        <v>45587</v>
      </c>
      <c r="E6" s="4">
        <f>IF(DAY(OctSun1)=1,OctSun1+17,OctSun1+24)</f>
        <v>45588</v>
      </c>
      <c r="F6" s="4">
        <f>IF(DAY(OctSun1)=1,OctSun1+18,OctSun1+25)</f>
        <v>45589</v>
      </c>
      <c r="G6" s="4">
        <f>IF(DAY(OctSun1)=1,OctSun1+19,OctSun1+26)</f>
        <v>45590</v>
      </c>
      <c r="H6" s="4">
        <f>IF(DAY(OctSun1)=1,OctSun1+20,OctSun1+27)</f>
        <v>45591</v>
      </c>
      <c r="I6" s="4">
        <f>IF(DAY(OctSun1)=1,OctSun1+21,OctSun1+28)</f>
        <v>45592</v>
      </c>
      <c r="J6" s="33"/>
      <c r="K6" s="50"/>
      <c r="L6" s="51"/>
    </row>
    <row r="7" spans="1:12" ht="30" customHeight="1" x14ac:dyDescent="0.25">
      <c r="A7" s="9"/>
      <c r="B7" s="67"/>
      <c r="C7" s="4">
        <f>IF(DAY(OctSun1)=1,OctSun1+22,OctSun1+29)</f>
        <v>45593</v>
      </c>
      <c r="D7" s="4">
        <f>IF(DAY(OctSun1)=1,OctSun1+23,OctSun1+30)</f>
        <v>45594</v>
      </c>
      <c r="E7" s="4">
        <f>IF(DAY(OctSun1)=1,OctSun1+24,OctSun1+31)</f>
        <v>45595</v>
      </c>
      <c r="F7" s="4">
        <f>IF(DAY(OctSun1)=1,OctSun1+25,OctSun1+32)</f>
        <v>45596</v>
      </c>
      <c r="G7" s="4">
        <f>IF(DAY(OctSun1)=1,OctSun1+26,OctSun1+33)</f>
        <v>45597</v>
      </c>
      <c r="H7" s="4">
        <f>IF(DAY(OctSun1)=1,OctSun1+27,OctSun1+34)</f>
        <v>45598</v>
      </c>
      <c r="I7" s="4">
        <f>IF(DAY(OctSun1)=1,OctSun1+28,OctSun1+35)</f>
        <v>45599</v>
      </c>
      <c r="J7" s="37"/>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6"/>
      <c r="D12" s="66"/>
      <c r="E12" s="66"/>
      <c r="F12" s="66"/>
      <c r="G12" s="66"/>
      <c r="H12" s="66"/>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6"/>
      <c r="D14" s="66"/>
      <c r="E14" s="66"/>
      <c r="F14" s="66"/>
      <c r="G14" s="66"/>
      <c r="H14" s="66"/>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6"/>
      <c r="D16" s="66"/>
      <c r="E16" s="66"/>
      <c r="F16" s="66"/>
      <c r="G16" s="66"/>
      <c r="H16" s="66"/>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6"/>
      <c r="D18" s="66"/>
      <c r="E18" s="66"/>
      <c r="F18" s="66"/>
      <c r="G18" s="66"/>
      <c r="H18" s="66"/>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6"/>
      <c r="D20" s="66"/>
      <c r="E20" s="66"/>
      <c r="F20" s="66"/>
      <c r="G20" s="66"/>
      <c r="H20" s="66"/>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6"/>
      <c r="D22" s="66"/>
      <c r="E22" s="66"/>
      <c r="F22" s="66"/>
      <c r="G22" s="66"/>
      <c r="H22" s="66"/>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6"/>
      <c r="D24" s="66"/>
      <c r="E24" s="66"/>
      <c r="F24" s="66"/>
      <c r="G24" s="66"/>
      <c r="H24" s="66"/>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6"/>
      <c r="D26" s="66"/>
      <c r="E26" s="66"/>
      <c r="F26" s="66"/>
      <c r="G26" s="66"/>
      <c r="H26" s="66"/>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6"/>
      <c r="D28" s="66"/>
      <c r="E28" s="66"/>
      <c r="F28" s="66"/>
      <c r="G28" s="66"/>
      <c r="H28" s="66"/>
      <c r="I28" s="15"/>
      <c r="J28" s="8"/>
      <c r="K28" s="50"/>
      <c r="L28" s="51"/>
    </row>
    <row r="29" spans="1:12" ht="30" customHeight="1" x14ac:dyDescent="0.25">
      <c r="A29" s="18" t="s">
        <v>20</v>
      </c>
      <c r="B29" s="19"/>
      <c r="C29" s="64"/>
      <c r="D29" s="64"/>
      <c r="E29" s="64"/>
      <c r="F29" s="64"/>
      <c r="G29" s="64"/>
      <c r="H29" s="64"/>
      <c r="I29" s="25"/>
      <c r="J29" s="8"/>
      <c r="K29" s="50"/>
      <c r="L29" s="51"/>
    </row>
    <row r="30" spans="1:12" ht="30" customHeight="1" x14ac:dyDescent="0.25">
      <c r="A30" s="18" t="s">
        <v>19</v>
      </c>
      <c r="B30" s="14"/>
      <c r="C30" s="66"/>
      <c r="D30" s="66"/>
      <c r="E30" s="66"/>
      <c r="F30" s="66"/>
      <c r="G30" s="66"/>
      <c r="H30" s="66"/>
      <c r="I30" s="15"/>
      <c r="J30" s="8"/>
      <c r="K30" s="50"/>
      <c r="L30" s="51"/>
    </row>
    <row r="31" spans="1:12" ht="30" customHeight="1" x14ac:dyDescent="0.25">
      <c r="A31" s="18" t="s">
        <v>20</v>
      </c>
      <c r="B31" s="22"/>
      <c r="C31" s="65"/>
      <c r="D31" s="65"/>
      <c r="E31" s="65"/>
      <c r="F31" s="65"/>
      <c r="G31" s="65"/>
      <c r="H31" s="65"/>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31" priority="8" stopIfTrue="1">
      <formula>DAY(C3)&gt;8</formula>
    </cfRule>
  </conditionalFormatting>
  <conditionalFormatting sqref="C7:I8">
    <cfRule type="expression" dxfId="30" priority="7" stopIfTrue="1">
      <formula>AND(DAY(C7)&gt;=1,DAY(C7)&lt;=15)</formula>
    </cfRule>
  </conditionalFormatting>
  <conditionalFormatting sqref="C3:I8">
    <cfRule type="expression" dxfId="29" priority="9">
      <formula>VLOOKUP(DAY(C3),AssignmentDays,1,FALSE)=DAY(C3)</formula>
    </cfRule>
  </conditionalFormatting>
  <conditionalFormatting sqref="B13:I13 B15:I15 B17:I17 B19:I19 B21:I21 B23:I23 B25:I25 B27:I27 B29:I29 B31:I31">
    <cfRule type="expression" dxfId="28" priority="6">
      <formula>B13&lt;&gt;""</formula>
    </cfRule>
  </conditionalFormatting>
  <conditionalFormatting sqref="B12:I12 B14:I14 B16:I16 B18:I18 B20:I20 B22:I22 B24:I24 B26:I26 B28:I28 B30:I30">
    <cfRule type="expression" dxfId="27" priority="5">
      <formula>B12&lt;&gt;""</formula>
    </cfRule>
  </conditionalFormatting>
  <conditionalFormatting sqref="B13:I13 B15:I15 B17:I17 B19:I19 B21:I21 B23:I23 B25:I25 B27:I27 B29:I29">
    <cfRule type="expression" dxfId="26" priority="4">
      <formula>COLUMN(B11)&gt;2</formula>
    </cfRule>
    <cfRule type="expression" dxfId="25" priority="2">
      <formula>COLUMN(B13)&gt;=2</formula>
    </cfRule>
  </conditionalFormatting>
  <conditionalFormatting sqref="B31:I31">
    <cfRule type="expression" dxfId="24" priority="3">
      <formula>COLUMN(B12)&gt;2</formula>
    </cfRule>
  </conditionalFormatting>
  <conditionalFormatting sqref="B12:I31">
    <cfRule type="expression" dxfId="23" priority="1">
      <formula>COLUMN(B12)&gt;2</formula>
    </cfRule>
  </conditionalFormatting>
  <dataValidations disablePrompts="1" count="13">
    <dataValidation allowBlank="1" showInputMessage="1" showErrorMessage="1" prompt="Automatically updated calendar year. To change the year, update cell B1 on Jan worksheet" sqref="B1" xr:uid="{00000000-0002-0000-09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900-000001000000}"/>
    <dataValidation allowBlank="1" showInputMessage="1" showErrorMessage="1" prompt="Cells C2:I2 contain weekdays" sqref="C2" xr:uid="{00000000-0002-0000-0900-000002000000}"/>
    <dataValidation allowBlank="1" showInputMessage="1" showErrorMessage="1" prompt="If this cell doesn’t contain the number 1, then it is a day from a previous month. Cells C3:I8 contain dates for the current month" sqref="C3" xr:uid="{00000000-0002-0000-0900-000003000000}"/>
    <dataValidation allowBlank="1" showInputMessage="1" showErrorMessage="1" prompt="If this row contains a number less than the previous number or row of numbers, then this row contains dates for the next calendar month" sqref="C8" xr:uid="{00000000-0002-0000-0900-000004000000}"/>
    <dataValidation allowBlank="1" showInputMessage="1" showErrorMessage="1" prompt="Enter time in this row  from columns B to I" sqref="B12" xr:uid="{00000000-0002-0000-0900-000005000000}"/>
    <dataValidation allowBlank="1" showInputMessage="1" showErrorMessage="1" prompt="Enter class in this row from columns B to I" sqref="B13" xr:uid="{00000000-0002-0000-09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900-000007000000}"/>
    <dataValidation allowBlank="1" showInputMessage="1" showErrorMessage="1" prompt="Enter the assignment details in this column that correspond to the weekday in column J and day in column K for the calendar month at left" sqref="L1" xr:uid="{00000000-0002-0000-0900-000008000000}"/>
    <dataValidation allowBlank="1" showInputMessage="1" showErrorMessage="1" prompt="In this column, write the month's assignment day, which corresponds to the weekday in column J. This date will draw attention to the assignment in the left-hand calendar." sqref="K1" xr:uid="{00000000-0002-0000-0900-000009000000}"/>
    <dataValidation allowBlank="1" showInputMessage="1" showErrorMessage="1" prompt="Weekdays are in this row, from Monday to Friday" sqref="B11" xr:uid="{00000000-0002-0000-0900-00000A000000}"/>
    <dataValidation allowBlank="1" showInputMessage="1" showErrorMessage="1" prompt="Enter the time of your class and under it, in a new row, the class name for each weekday in columns B to I. Repeat this pattern for all classes in subsequent rows" sqref="B10" xr:uid="{00000000-0002-0000-0900-00000B000000}"/>
    <dataValidation allowBlank="1" showInputMessage="1" showErrorMessage="1" prompt="The assignment list entries for the month of October are automatically highlighted in the calendar. Assignments are written in a darker font. The days that correspond to the previous or following month have a lighter typeface." sqref="B2:B8" xr:uid="{00000000-0002-0000-09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pageSetUpPr fitToPage="1"/>
  </sheetPr>
  <dimension ref="A1:L31"/>
  <sheetViews>
    <sheetView showGridLines="0" view="pageLayout" topLeftCell="E1" zoomScale="84" zoomScalePageLayoutView="84" workbookViewId="0">
      <selection activeCell="I3" sqref="I3"/>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33</v>
      </c>
      <c r="C2" s="5" t="s">
        <v>1</v>
      </c>
      <c r="D2" s="5" t="s">
        <v>13</v>
      </c>
      <c r="E2" s="5" t="s">
        <v>4</v>
      </c>
      <c r="F2" s="5" t="s">
        <v>14</v>
      </c>
      <c r="G2" s="5" t="s">
        <v>6</v>
      </c>
      <c r="H2" s="5" t="s">
        <v>16</v>
      </c>
      <c r="I2" s="5" t="s">
        <v>17</v>
      </c>
      <c r="J2" s="33" t="s">
        <v>1</v>
      </c>
      <c r="K2" s="48"/>
      <c r="L2" s="49"/>
    </row>
    <row r="3" spans="1:12" ht="30" customHeight="1" x14ac:dyDescent="0.25">
      <c r="A3" s="9"/>
      <c r="B3" s="67"/>
      <c r="C3" s="4">
        <f>IF(DAY(NovSun1)=1,NovSun1-6,NovSun1+1)</f>
        <v>45593</v>
      </c>
      <c r="D3" s="4">
        <f>IF(DAY(NovSun1)=1,NovSun1-5,NovSun1+2)</f>
        <v>45594</v>
      </c>
      <c r="E3" s="4">
        <f>IF(DAY(NovSun1)=1,NovSun1-4,NovSun1+3)</f>
        <v>45595</v>
      </c>
      <c r="F3" s="4">
        <f>IF(DAY(NovSun1)=1,NovSun1-3,NovSun1+4)</f>
        <v>45596</v>
      </c>
      <c r="G3" s="4">
        <f>IF(DAY(NovSun1)=1,NovSun1-2,NovSun1+5)</f>
        <v>45597</v>
      </c>
      <c r="H3" s="4">
        <f>IF(DAY(NovSun1)=1,NovSun1-1,NovSun1+6)</f>
        <v>45598</v>
      </c>
      <c r="I3" s="4">
        <f>IF(DAY(NovSun1)=1,NovSun1,NovSun1+7)</f>
        <v>45599</v>
      </c>
      <c r="J3" s="33"/>
      <c r="K3" s="50"/>
      <c r="L3" s="51"/>
    </row>
    <row r="4" spans="1:12" ht="30" customHeight="1" x14ac:dyDescent="0.25">
      <c r="A4" s="9"/>
      <c r="B4" s="67"/>
      <c r="C4" s="4">
        <f>IF(DAY(NovSun1)=1,NovSun1+1,NovSun1+8)</f>
        <v>45600</v>
      </c>
      <c r="D4" s="4">
        <f>IF(DAY(NovSun1)=1,NovSun1+2,NovSun1+9)</f>
        <v>45601</v>
      </c>
      <c r="E4" s="4">
        <f>IF(DAY(NovSun1)=1,NovSun1+3,NovSun1+10)</f>
        <v>45602</v>
      </c>
      <c r="F4" s="4">
        <f>IF(DAY(NovSun1)=1,NovSun1+4,NovSun1+11)</f>
        <v>45603</v>
      </c>
      <c r="G4" s="4">
        <f>IF(DAY(NovSun1)=1,NovSun1+5,NovSun1+12)</f>
        <v>45604</v>
      </c>
      <c r="H4" s="4">
        <f>IF(DAY(NovSun1)=1,NovSun1+6,NovSun1+13)</f>
        <v>45605</v>
      </c>
      <c r="I4" s="4">
        <f>IF(DAY(NovSun1)=1,NovSun1+7,NovSun1+14)</f>
        <v>45606</v>
      </c>
      <c r="J4" s="33"/>
      <c r="K4" s="50"/>
      <c r="L4" s="51"/>
    </row>
    <row r="5" spans="1:12" ht="30" customHeight="1" x14ac:dyDescent="0.25">
      <c r="A5" s="9"/>
      <c r="B5" s="67"/>
      <c r="C5" s="4">
        <f>IF(DAY(NovSun1)=1,NovSun1+8,NovSun1+15)</f>
        <v>45607</v>
      </c>
      <c r="D5" s="4">
        <f>IF(DAY(NovSun1)=1,NovSun1+9,NovSun1+16)</f>
        <v>45608</v>
      </c>
      <c r="E5" s="4">
        <f>IF(DAY(NovSun1)=1,NovSun1+10,NovSun1+17)</f>
        <v>45609</v>
      </c>
      <c r="F5" s="4">
        <f>IF(DAY(NovSun1)=1,NovSun1+11,NovSun1+18)</f>
        <v>45610</v>
      </c>
      <c r="G5" s="4">
        <f>IF(DAY(NovSun1)=1,NovSun1+12,NovSun1+19)</f>
        <v>45611</v>
      </c>
      <c r="H5" s="4">
        <f>IF(DAY(NovSun1)=1,NovSun1+13,NovSun1+20)</f>
        <v>45612</v>
      </c>
      <c r="I5" s="4">
        <f>IF(DAY(NovSun1)=1,NovSun1+14,NovSun1+21)</f>
        <v>45613</v>
      </c>
      <c r="J5" s="33"/>
      <c r="K5" s="50"/>
      <c r="L5" s="51"/>
    </row>
    <row r="6" spans="1:12" ht="30" customHeight="1" x14ac:dyDescent="0.25">
      <c r="A6" s="9"/>
      <c r="B6" s="67"/>
      <c r="C6" s="4">
        <f>IF(DAY(NovSun1)=1,NovSun1+15,NovSun1+22)</f>
        <v>45614</v>
      </c>
      <c r="D6" s="4">
        <f>IF(DAY(NovSun1)=1,NovSun1+16,NovSun1+23)</f>
        <v>45615</v>
      </c>
      <c r="E6" s="4">
        <f>IF(DAY(NovSun1)=1,NovSun1+17,NovSun1+24)</f>
        <v>45616</v>
      </c>
      <c r="F6" s="4">
        <f>IF(DAY(NovSun1)=1,NovSun1+18,NovSun1+25)</f>
        <v>45617</v>
      </c>
      <c r="G6" s="4">
        <f>IF(DAY(NovSun1)=1,NovSun1+19,NovSun1+26)</f>
        <v>45618</v>
      </c>
      <c r="H6" s="4">
        <f>IF(DAY(NovSun1)=1,NovSun1+20,NovSun1+27)</f>
        <v>45619</v>
      </c>
      <c r="I6" s="4">
        <f>IF(DAY(NovSun1)=1,NovSun1+21,NovSun1+28)</f>
        <v>45620</v>
      </c>
      <c r="J6" s="33"/>
      <c r="K6" s="50"/>
      <c r="L6" s="51"/>
    </row>
    <row r="7" spans="1:12" ht="30" customHeight="1" x14ac:dyDescent="0.25">
      <c r="A7" s="9"/>
      <c r="B7" s="67"/>
      <c r="C7" s="4">
        <f>IF(DAY(NovSun1)=1,NovSun1+22,NovSun1+29)</f>
        <v>45621</v>
      </c>
      <c r="D7" s="4">
        <f>IF(DAY(NovSun1)=1,NovSun1+23,NovSun1+30)</f>
        <v>45622</v>
      </c>
      <c r="E7" s="4">
        <f>IF(DAY(NovSun1)=1,NovSun1+24,NovSun1+31)</f>
        <v>45623</v>
      </c>
      <c r="F7" s="4">
        <f>IF(DAY(NovSun1)=1,NovSun1+25,NovSun1+32)</f>
        <v>45624</v>
      </c>
      <c r="G7" s="4">
        <f>IF(DAY(NovSun1)=1,NovSun1+26,NovSun1+33)</f>
        <v>45625</v>
      </c>
      <c r="H7" s="4">
        <f>IF(DAY(NovSun1)=1,NovSun1+27,NovSun1+34)</f>
        <v>45626</v>
      </c>
      <c r="I7" s="4">
        <f>IF(DAY(NovSun1)=1,NovSun1+28,NovSun1+35)</f>
        <v>45627</v>
      </c>
      <c r="J7" s="37"/>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8"/>
      <c r="K30" s="50"/>
      <c r="L30" s="51"/>
    </row>
    <row r="31" spans="1:12" ht="30" customHeight="1" x14ac:dyDescent="0.25">
      <c r="A31" s="18" t="s">
        <v>20</v>
      </c>
      <c r="B31" s="28"/>
      <c r="C31" s="72"/>
      <c r="D31" s="72"/>
      <c r="E31" s="72"/>
      <c r="F31" s="72"/>
      <c r="G31" s="72"/>
      <c r="H31" s="72"/>
      <c r="I31" s="29"/>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20" priority="6" stopIfTrue="1">
      <formula>DAY(C3)&gt;8</formula>
    </cfRule>
  </conditionalFormatting>
  <conditionalFormatting sqref="C7:I8">
    <cfRule type="expression" dxfId="19" priority="5" stopIfTrue="1">
      <formula>AND(DAY(C7)&gt;=1,DAY(C7)&lt;=15)</formula>
    </cfRule>
  </conditionalFormatting>
  <conditionalFormatting sqref="C3:I8">
    <cfRule type="expression" dxfId="18" priority="7">
      <formula>VLOOKUP(DAY(C3),AssignmentDays,1,FALSE)=DAY(C3)</formula>
    </cfRule>
  </conditionalFormatting>
  <conditionalFormatting sqref="B13:I13 B15:I15 B17:I17 B19:I19 B21:I21 B23:I23 B25:I25 B27:I27 B29:I29 B31:I31">
    <cfRule type="expression" dxfId="17" priority="4">
      <formula>B13&lt;&gt;""</formula>
    </cfRule>
  </conditionalFormatting>
  <conditionalFormatting sqref="B12:I12 B14:I14 B16:I16 B18:I18 B20:I20 B22:I22 B24:I24 B26:I26 B28:I28 B30:I30">
    <cfRule type="expression" dxfId="16" priority="3">
      <formula>B12&lt;&gt;""</formula>
    </cfRule>
  </conditionalFormatting>
  <conditionalFormatting sqref="B13:I13 B15:I15 B17:I17 B19:I19 B21:I21 B23:I23 B25:I25 B27:I27 B29:I29">
    <cfRule type="expression" dxfId="15" priority="2">
      <formula>COLUMN(B13)&gt;=2</formula>
    </cfRule>
  </conditionalFormatting>
  <conditionalFormatting sqref="B12:I31">
    <cfRule type="expression" dxfId="14" priority="1">
      <formula>COLUMN(B12)&gt;2</formula>
    </cfRule>
  </conditionalFormatting>
  <dataValidations disablePrompts="1" xWindow="136" yWindow="382" count="13">
    <dataValidation allowBlank="1" showInputMessage="1" showErrorMessage="1" prompt="Enter class in this row from columns B to I" sqref="B13" xr:uid="{00000000-0002-0000-0A00-000000000000}"/>
    <dataValidation allowBlank="1" showInputMessage="1" showErrorMessage="1" prompt="Enter time in this row  from columns B to I" sqref="B12" xr:uid="{00000000-0002-0000-0A00-000001000000}"/>
    <dataValidation allowBlank="1" showInputMessage="1" showErrorMessage="1" prompt="If this row contains a number less than the previous number or row of numbers, then this row contains dates for the next calendar month" sqref="C8" xr:uid="{00000000-0002-0000-0A00-000002000000}"/>
    <dataValidation allowBlank="1" showInputMessage="1" showErrorMessage="1" prompt="If this cell doesn’t contain the number 1, then it is a day from a previous month. Cells C3:I8 contain dates for the current month" sqref="C3" xr:uid="{00000000-0002-0000-0A00-000003000000}"/>
    <dataValidation allowBlank="1" showInputMessage="1" showErrorMessage="1" prompt="Cells C2:I2 contain weekdays" sqref="C2" xr:uid="{00000000-0002-0000-0A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A00-000005000000}"/>
    <dataValidation allowBlank="1" showInputMessage="1" showErrorMessage="1" prompt="Automatically updated calendar year. To change the year, update cell B1 on Jan worksheet" sqref="B1" xr:uid="{00000000-0002-0000-0A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A00-000007000000}"/>
    <dataValidation allowBlank="1" showInputMessage="1" showErrorMessage="1" prompt="Enter the assignment details in this column that correspond to the weekday in column J and day in column K for the calendar month at left" sqref="L1" xr:uid="{00000000-0002-0000-0A00-000008000000}"/>
    <dataValidation allowBlank="1" showInputMessage="1" showErrorMessage="1" prompt="In this column, write the month's assignment day, which corresponds to the weekday in column J. This date will draw attention to the assignment in the left-hand calendar." sqref="K1" xr:uid="{00000000-0002-0000-0A00-000009000000}"/>
    <dataValidation allowBlank="1" showInputMessage="1" showErrorMessage="1" prompt="Weekdays are in this row, from Monday to Friday" sqref="B11" xr:uid="{00000000-0002-0000-0A00-00000A000000}"/>
    <dataValidation allowBlank="1" showInputMessage="1" showErrorMessage="1" prompt="Enter the time of your class and under it, in a new row, the class name for each weekday in columns B to I. Repeat this pattern for all classes in subsequent rows" sqref="B10" xr:uid="{00000000-0002-0000-0A00-00000B000000}"/>
    <dataValidation allowBlank="1" showInputMessage="1" showErrorMessage="1" prompt="The assignment list entries for the month of  November are automatically highlighted in the calendar. Assignments are written in a darker font. The days that correspond to the previous or following month have a lighter typeface." sqref="B2:B8" xr:uid="{00000000-0002-0000-0A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4"/>
    <pageSetUpPr fitToPage="1"/>
  </sheetPr>
  <dimension ref="A1:L31"/>
  <sheetViews>
    <sheetView showGridLines="0" zoomScale="80" zoomScaleNormal="80" zoomScalePageLayoutView="84" workbookViewId="0">
      <selection activeCell="D8" sqref="D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34</v>
      </c>
      <c r="C2" s="5" t="s">
        <v>1</v>
      </c>
      <c r="D2" s="5" t="s">
        <v>13</v>
      </c>
      <c r="E2" s="5" t="s">
        <v>4</v>
      </c>
      <c r="F2" s="5" t="s">
        <v>14</v>
      </c>
      <c r="G2" s="5" t="s">
        <v>6</v>
      </c>
      <c r="H2" s="5" t="s">
        <v>16</v>
      </c>
      <c r="I2" s="5" t="s">
        <v>17</v>
      </c>
      <c r="J2" s="33" t="s">
        <v>1</v>
      </c>
      <c r="K2" s="48"/>
      <c r="L2" s="49"/>
    </row>
    <row r="3" spans="1:12" ht="30" customHeight="1" x14ac:dyDescent="0.25">
      <c r="A3" s="9"/>
      <c r="B3" s="67"/>
      <c r="C3" s="4">
        <f>IF(DAY(DecSun1)=1,DecSun1-6,DecSun1+1)</f>
        <v>45621</v>
      </c>
      <c r="D3" s="4">
        <f>IF(DAY(DecSun1)=1,DecSun1-5,DecSun1+2)</f>
        <v>45622</v>
      </c>
      <c r="E3" s="4">
        <f>IF(DAY(DecSun1)=1,DecSun1-4,DecSun1+3)</f>
        <v>45623</v>
      </c>
      <c r="F3" s="4">
        <f>IF(DAY(DecSun1)=1,DecSun1-3,DecSun1+4)</f>
        <v>45624</v>
      </c>
      <c r="G3" s="4">
        <f>IF(DAY(DecSun1)=1,DecSun1-2,DecSun1+5)</f>
        <v>45625</v>
      </c>
      <c r="H3" s="4">
        <f>IF(DAY(DecSun1)=1,DecSun1-1,DecSun1+6)</f>
        <v>45626</v>
      </c>
      <c r="I3" s="4">
        <f>IF(DAY(DecSun1)=1,DecSun1,DecSun1+7)</f>
        <v>45627</v>
      </c>
      <c r="J3" s="33"/>
      <c r="K3" s="50"/>
      <c r="L3" s="51"/>
    </row>
    <row r="4" spans="1:12" ht="30" customHeight="1" x14ac:dyDescent="0.25">
      <c r="A4" s="9"/>
      <c r="B4" s="67"/>
      <c r="C4" s="4">
        <f>IF(DAY(DecSun1)=1,DecSun1+1,DecSun1+8)</f>
        <v>45628</v>
      </c>
      <c r="D4" s="4">
        <f>IF(DAY(DecSun1)=1,DecSun1+2,DecSun1+9)</f>
        <v>45629</v>
      </c>
      <c r="E4" s="4">
        <f>IF(DAY(DecSun1)=1,DecSun1+3,DecSun1+10)</f>
        <v>45630</v>
      </c>
      <c r="F4" s="4">
        <f>IF(DAY(DecSun1)=1,DecSun1+4,DecSun1+11)</f>
        <v>45631</v>
      </c>
      <c r="G4" s="4">
        <f>IF(DAY(DecSun1)=1,DecSun1+5,DecSun1+12)</f>
        <v>45632</v>
      </c>
      <c r="H4" s="4">
        <f>IF(DAY(DecSun1)=1,DecSun1+6,DecSun1+13)</f>
        <v>45633</v>
      </c>
      <c r="I4" s="4">
        <f>IF(DAY(DecSun1)=1,DecSun1+7,DecSun1+14)</f>
        <v>45634</v>
      </c>
      <c r="J4" s="33"/>
      <c r="K4" s="50"/>
      <c r="L4" s="51"/>
    </row>
    <row r="5" spans="1:12" ht="30" customHeight="1" x14ac:dyDescent="0.25">
      <c r="A5" s="9"/>
      <c r="B5" s="67"/>
      <c r="C5" s="4">
        <f>IF(DAY(DecSun1)=1,DecSun1+8,DecSun1+15)</f>
        <v>45635</v>
      </c>
      <c r="D5" s="4">
        <f>IF(DAY(DecSun1)=1,DecSun1+9,DecSun1+16)</f>
        <v>45636</v>
      </c>
      <c r="E5" s="4">
        <f>IF(DAY(DecSun1)=1,DecSun1+10,DecSun1+17)</f>
        <v>45637</v>
      </c>
      <c r="F5" s="4">
        <f>IF(DAY(DecSun1)=1,DecSun1+11,DecSun1+18)</f>
        <v>45638</v>
      </c>
      <c r="G5" s="4">
        <f>IF(DAY(DecSun1)=1,DecSun1+12,DecSun1+19)</f>
        <v>45639</v>
      </c>
      <c r="H5" s="4">
        <f>IF(DAY(DecSun1)=1,DecSun1+13,DecSun1+20)</f>
        <v>45640</v>
      </c>
      <c r="I5" s="4">
        <f>IF(DAY(DecSun1)=1,DecSun1+14,DecSun1+21)</f>
        <v>45641</v>
      </c>
      <c r="J5" s="33"/>
      <c r="K5" s="50"/>
      <c r="L5" s="51"/>
    </row>
    <row r="6" spans="1:12" ht="30" customHeight="1" x14ac:dyDescent="0.25">
      <c r="A6" s="9"/>
      <c r="B6" s="67"/>
      <c r="C6" s="4">
        <f>IF(DAY(DecSun1)=1,DecSun1+15,DecSun1+22)</f>
        <v>45642</v>
      </c>
      <c r="D6" s="4">
        <f>IF(DAY(DecSun1)=1,DecSun1+16,DecSun1+23)</f>
        <v>45643</v>
      </c>
      <c r="E6" s="4">
        <f>IF(DAY(DecSun1)=1,DecSun1+17,DecSun1+24)</f>
        <v>45644</v>
      </c>
      <c r="F6" s="4">
        <f>IF(DAY(DecSun1)=1,DecSun1+18,DecSun1+25)</f>
        <v>45645</v>
      </c>
      <c r="G6" s="4">
        <f>IF(DAY(DecSun1)=1,DecSun1+19,DecSun1+26)</f>
        <v>45646</v>
      </c>
      <c r="H6" s="4">
        <f>IF(DAY(DecSun1)=1,DecSun1+20,DecSun1+27)</f>
        <v>45647</v>
      </c>
      <c r="I6" s="4">
        <f>IF(DAY(DecSun1)=1,DecSun1+21,DecSun1+28)</f>
        <v>45648</v>
      </c>
      <c r="J6" s="33"/>
      <c r="K6" s="50"/>
      <c r="L6" s="51"/>
    </row>
    <row r="7" spans="1:12" ht="30" customHeight="1" x14ac:dyDescent="0.25">
      <c r="A7" s="9"/>
      <c r="B7" s="67"/>
      <c r="C7" s="4">
        <f>IF(DAY(DecSun1)=1,DecSun1+22,DecSun1+29)</f>
        <v>45649</v>
      </c>
      <c r="D7" s="4">
        <f>IF(DAY(DecSun1)=1,DecSun1+23,DecSun1+30)</f>
        <v>45650</v>
      </c>
      <c r="E7" s="4">
        <f>IF(DAY(DecSun1)=1,DecSun1+24,DecSun1+31)</f>
        <v>45651</v>
      </c>
      <c r="F7" s="4">
        <f>IF(DAY(DecSun1)=1,DecSun1+25,DecSun1+32)</f>
        <v>45652</v>
      </c>
      <c r="G7" s="4">
        <f>IF(DAY(DecSun1)=1,DecSun1+26,DecSun1+33)</f>
        <v>45653</v>
      </c>
      <c r="H7" s="4">
        <f>IF(DAY(DecSun1)=1,DecSun1+27,DecSun1+34)</f>
        <v>45654</v>
      </c>
      <c r="I7" s="4">
        <f>IF(DAY(DecSun1)=1,DecSun1+28,DecSun1+35)</f>
        <v>45655</v>
      </c>
      <c r="J7" s="34"/>
      <c r="K7" s="16"/>
      <c r="L7" s="11"/>
    </row>
    <row r="8" spans="1:12" ht="30" customHeight="1" x14ac:dyDescent="0.25">
      <c r="A8" s="9"/>
      <c r="B8" s="68"/>
      <c r="C8" s="4">
        <f>IF(DAY(DecSun1)=1,DecSun1+29,DecSun1+36)</f>
        <v>45656</v>
      </c>
      <c r="D8" s="4">
        <f>IF(DAY(DecSun1)=1,DecSun1+30,DecSun1+37)</f>
        <v>45657</v>
      </c>
      <c r="E8" s="4">
        <f>IF(DAY(DecSun1)=1,DecSun1+31,DecSun1+38)</f>
        <v>45658</v>
      </c>
      <c r="F8" s="4">
        <f>IF(DAY(DecSun1)=1,DecSun1+32,DecSun1+39)</f>
        <v>45659</v>
      </c>
      <c r="G8" s="4">
        <f>IF(DAY(DecSun1)=1,DecSun1+33,DecSun1+40)</f>
        <v>45660</v>
      </c>
      <c r="H8" s="4">
        <f>IF(DAY(DecSun1)=1,DecSun1+34,DecSun1+41)</f>
        <v>45661</v>
      </c>
      <c r="I8" s="4">
        <f>IF(DAY(DecSun1)=1,DecSun1+35,DecSun1+42)</f>
        <v>45662</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1" t="s">
        <v>2</v>
      </c>
      <c r="D11" s="62"/>
      <c r="E11" s="61" t="s">
        <v>4</v>
      </c>
      <c r="F11" s="62"/>
      <c r="G11" s="61" t="s">
        <v>5</v>
      </c>
      <c r="H11" s="62"/>
      <c r="I11" s="47"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4"/>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4"/>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4"/>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2"/>
      <c r="C31" s="65"/>
      <c r="D31" s="65"/>
      <c r="E31" s="65"/>
      <c r="F31" s="65"/>
      <c r="G31" s="65"/>
      <c r="H31" s="65"/>
      <c r="I31" s="23"/>
      <c r="J31" s="12"/>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13" priority="6" stopIfTrue="1">
      <formula>DAY(C3)&gt;8</formula>
    </cfRule>
  </conditionalFormatting>
  <conditionalFormatting sqref="C7:I8">
    <cfRule type="expression" dxfId="12" priority="5" stopIfTrue="1">
      <formula>AND(DAY(C7)&gt;=1,DAY(C7)&lt;=15)</formula>
    </cfRule>
  </conditionalFormatting>
  <conditionalFormatting sqref="C3:I8">
    <cfRule type="expression" dxfId="11" priority="7">
      <formula>VLOOKUP(DAY(C3),AssignmentDays,1,FALSE)=DAY(C3)</formula>
    </cfRule>
  </conditionalFormatting>
  <conditionalFormatting sqref="B13:I13 B15:I15 B17:I17 B19:I19 B21:I21 B23:I23 B25:I25 B27:I27 B29:I29 B31:I31">
    <cfRule type="expression" dxfId="10" priority="4">
      <formula>B13&lt;&gt;""</formula>
    </cfRule>
  </conditionalFormatting>
  <conditionalFormatting sqref="B12:I12 B14:I14 B16:I16 B18:I18 B20:I20 B22:I22 B24:I24 B26:I26 B28:I28 B30:I30">
    <cfRule type="expression" dxfId="9" priority="3">
      <formula>B12&lt;&gt;""</formula>
    </cfRule>
  </conditionalFormatting>
  <conditionalFormatting sqref="B13:I13 B15:I15 B17:I17 B19:I19 B21:I21 B23:I23 B25:I25 B27:I27 B29:I29">
    <cfRule type="expression" dxfId="8" priority="2">
      <formula>COLUMN(B13)&gt;=2</formula>
    </cfRule>
  </conditionalFormatting>
  <conditionalFormatting sqref="B12:I31">
    <cfRule type="expression" dxfId="7" priority="1">
      <formula>COLUMN(B12)&gt;2</formula>
    </cfRule>
  </conditionalFormatting>
  <dataValidations xWindow="282" yWindow="695" count="13">
    <dataValidation allowBlank="1" showInputMessage="1" showErrorMessage="1" prompt="Automatically updated calendar year. To change the year, update cell B1 on Jan worksheet" sqref="B1" xr:uid="{00000000-0002-0000-0B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B00-000001000000}"/>
    <dataValidation allowBlank="1" showInputMessage="1" showErrorMessage="1" prompt="Cells C2:I2 contain weekdays" sqref="C2" xr:uid="{00000000-0002-0000-0B00-000002000000}"/>
    <dataValidation allowBlank="1" showInputMessage="1" showErrorMessage="1" prompt="If this cell doesn’t contain the number 1, then it is a day from a previous month. Cells C3:I8 contain dates for the current month" sqref="C3" xr:uid="{00000000-0002-0000-0B00-000003000000}"/>
    <dataValidation allowBlank="1" showInputMessage="1" showErrorMessage="1" prompt="If this row contains a number less than the previous number or row of numbers, then this row contains dates for the next calendar month" sqref="C8" xr:uid="{00000000-0002-0000-0B00-000004000000}"/>
    <dataValidation allowBlank="1" showInputMessage="1" showErrorMessage="1" prompt="Enter time in this row  from columns B to I" sqref="B12" xr:uid="{00000000-0002-0000-0B00-000005000000}"/>
    <dataValidation allowBlank="1" showInputMessage="1" showErrorMessage="1" prompt="Enter class in this row from columns B to I" sqref="B13" xr:uid="{00000000-0002-0000-0B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B00-000007000000}"/>
    <dataValidation allowBlank="1" showInputMessage="1" showErrorMessage="1" prompt="Enter the assignment details in this column that correspond to the weekday in column J and day in column K for the calendar month at left" sqref="L1" xr:uid="{00000000-0002-0000-0B00-000008000000}"/>
    <dataValidation allowBlank="1" showInputMessage="1" showErrorMessage="1" prompt="In this column, write the month's assignment day, which corresponds to the weekday in column J. This date will draw attention to the assignment in the left-hand calendar." sqref="K1" xr:uid="{00000000-0002-0000-0B00-000009000000}"/>
    <dataValidation allowBlank="1" showInputMessage="1" showErrorMessage="1" prompt="Weekdays are in this row, from Monday to Friday" sqref="B11" xr:uid="{00000000-0002-0000-0B00-00000A000000}"/>
    <dataValidation allowBlank="1" showInputMessage="1" showErrorMessage="1" prompt="Enter the time of your class and under it, in a new row, the class name for each weekday in columns B to I. Repeat this pattern for all classes in subsequent rows" sqref="B10" xr:uid="{00000000-0002-0000-0B00-00000B000000}"/>
    <dataValidation allowBlank="1" showInputMessage="1" showErrorMessage="1" prompt="The assignment list entries for the month of December are automatically highlighted in the calendar. Assignments are written in a darker font. The days that correspond to the previous or following month have a lighter typeface." sqref="B2:B8" xr:uid="{00000000-0002-0000-0B00-00000C000000}"/>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L31"/>
  <sheetViews>
    <sheetView showGridLines="0" zoomScale="80" zoomScaleNormal="80" zoomScalePageLayoutView="84" workbookViewId="0">
      <selection activeCell="I4" sqref="I4"/>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 customWidth="1"/>
    <col min="11" max="11" width="10.625"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25</v>
      </c>
      <c r="C2" s="74" t="s">
        <v>1</v>
      </c>
      <c r="D2" s="74" t="s">
        <v>13</v>
      </c>
      <c r="E2" s="74" t="s">
        <v>4</v>
      </c>
      <c r="F2" s="74" t="s">
        <v>14</v>
      </c>
      <c r="G2" s="74" t="s">
        <v>6</v>
      </c>
      <c r="H2" s="74" t="s">
        <v>16</v>
      </c>
      <c r="I2" s="74" t="s">
        <v>17</v>
      </c>
      <c r="J2" s="33" t="s">
        <v>1</v>
      </c>
      <c r="K2" s="48"/>
      <c r="L2" s="49"/>
    </row>
    <row r="3" spans="1:12" ht="30" customHeight="1" x14ac:dyDescent="0.25">
      <c r="A3" s="9"/>
      <c r="B3" s="67"/>
      <c r="C3" s="55">
        <f>IF(DAY(FebSun1)=1,FebSun1-6,FebSun1+1)</f>
        <v>45320</v>
      </c>
      <c r="D3" s="55">
        <f>IF(DAY(FebSun1)=1,FebSun1-5,FebSun1+2)</f>
        <v>45321</v>
      </c>
      <c r="E3" s="55">
        <f>IF(DAY(FebSun1)=1,FebSun1-4,FebSun1+3)</f>
        <v>45322</v>
      </c>
      <c r="F3" s="55">
        <f>IF(DAY(FebSun1)=1,FebSun1-3,FebSun1+4)</f>
        <v>45323</v>
      </c>
      <c r="G3" s="55">
        <f>IF(DAY(FebSun1)=1,FebSun1-2,FebSun1+5)</f>
        <v>45324</v>
      </c>
      <c r="H3" s="55">
        <f>IF(DAY(FebSun1)=1,FebSun1-1,FebSun1+6)</f>
        <v>45325</v>
      </c>
      <c r="I3" s="55">
        <v>4</v>
      </c>
      <c r="J3" s="33"/>
      <c r="K3" s="50"/>
      <c r="L3" s="51"/>
    </row>
    <row r="4" spans="1:12" ht="30" customHeight="1" x14ac:dyDescent="0.25">
      <c r="A4" s="9"/>
      <c r="B4" s="67"/>
      <c r="C4" s="55">
        <f>IF(DAY(FebSun1)=1,FebSun1+1,FebSun1+8)</f>
        <v>45327</v>
      </c>
      <c r="D4" s="55">
        <f>IF(DAY(FebSun1)=1,FebSun1+2,FebSun1+9)</f>
        <v>45328</v>
      </c>
      <c r="E4" s="55">
        <f>IF(DAY(FebSun1)=1,FebSun1+3,FebSun1+10)</f>
        <v>45329</v>
      </c>
      <c r="F4" s="55">
        <f>IF(DAY(FebSun1)=1,FebSun1+4,FebSun1+11)</f>
        <v>45330</v>
      </c>
      <c r="G4" s="55">
        <f>IF(DAY(FebSun1)=1,FebSun1+5,FebSun1+12)</f>
        <v>45331</v>
      </c>
      <c r="H4" s="55">
        <f>IF(DAY(FebSun1)=1,FebSun1+6,FebSun1+13)</f>
        <v>45332</v>
      </c>
      <c r="I4" s="55">
        <v>11</v>
      </c>
      <c r="J4" s="33"/>
      <c r="K4" s="50"/>
      <c r="L4" s="51"/>
    </row>
    <row r="5" spans="1:12" ht="30" customHeight="1" x14ac:dyDescent="0.25">
      <c r="A5" s="9"/>
      <c r="B5" s="67"/>
      <c r="C5" s="55">
        <f>IF(DAY(FebSun1)=1,FebSun1+8,FebSun1+15)</f>
        <v>45334</v>
      </c>
      <c r="D5" s="55">
        <f>IF(DAY(FebSun1)=1,FebSun1+9,FebSun1+16)</f>
        <v>45335</v>
      </c>
      <c r="E5" s="55">
        <f>IF(DAY(FebSun1)=1,FebSun1+10,FebSun1+17)</f>
        <v>45336</v>
      </c>
      <c r="F5" s="55">
        <f>IF(DAY(FebSun1)=1,FebSun1+11,FebSun1+18)</f>
        <v>45337</v>
      </c>
      <c r="G5" s="55">
        <f>IF(DAY(FebSun1)=1,FebSun1+12,FebSun1+19)</f>
        <v>45338</v>
      </c>
      <c r="H5" s="55">
        <f>IF(DAY(FebSun1)=1,FebSun1+13,FebSun1+20)</f>
        <v>45339</v>
      </c>
      <c r="I5" s="55">
        <v>18</v>
      </c>
      <c r="J5" s="33"/>
      <c r="K5" s="50"/>
      <c r="L5" s="51"/>
    </row>
    <row r="6" spans="1:12" ht="30" customHeight="1" x14ac:dyDescent="0.25">
      <c r="A6" s="9"/>
      <c r="B6" s="67"/>
      <c r="C6" s="55">
        <f>IF(DAY(FebSun1)=1,FebSun1+15,FebSun1+22)</f>
        <v>45341</v>
      </c>
      <c r="D6" s="55">
        <f>IF(DAY(FebSun1)=1,FebSun1+16,FebSun1+23)</f>
        <v>45342</v>
      </c>
      <c r="E6" s="55">
        <f>IF(DAY(FebSun1)=1,FebSun1+17,FebSun1+24)</f>
        <v>45343</v>
      </c>
      <c r="F6" s="55">
        <f>IF(DAY(FebSun1)=1,FebSun1+18,FebSun1+25)</f>
        <v>45344</v>
      </c>
      <c r="G6" s="55">
        <f>IF(DAY(FebSun1)=1,FebSun1+19,FebSun1+26)</f>
        <v>45345</v>
      </c>
      <c r="H6" s="55">
        <f>IF(DAY(FebSun1)=1,FebSun1+20,FebSun1+27)</f>
        <v>45346</v>
      </c>
      <c r="I6" s="55">
        <v>25</v>
      </c>
      <c r="J6" s="33"/>
      <c r="K6" s="50"/>
      <c r="L6" s="51"/>
    </row>
    <row r="7" spans="1:12" ht="30" customHeight="1" x14ac:dyDescent="0.25">
      <c r="A7" s="9"/>
      <c r="B7" s="67"/>
      <c r="C7" s="55">
        <f>IF(DAY(FebSun1)=1,FebSun1+22,FebSun1+29)</f>
        <v>45348</v>
      </c>
      <c r="D7" s="55">
        <f>IF(DAY(FebSun1)=1,FebSun1+23,FebSun1+30)</f>
        <v>45349</v>
      </c>
      <c r="E7" s="55">
        <f>IF(DAY(FebSun1)=1,FebSun1+24,FebSun1+31)</f>
        <v>45350</v>
      </c>
      <c r="F7" s="55">
        <f>IF(DAY(FebSun1)=1,FebSun1+25,FebSun1+32)</f>
        <v>45351</v>
      </c>
      <c r="G7" s="55">
        <f>IF(DAY(FebSun1)=1,FebSun1+26,FebSun1+33)</f>
        <v>45352</v>
      </c>
      <c r="H7" s="55">
        <f>IF(DAY(FebSun1)=1,FebSun1+27,FebSun1+34)</f>
        <v>45353</v>
      </c>
      <c r="I7" s="55">
        <v>3</v>
      </c>
      <c r="J7" s="34"/>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1" t="s">
        <v>2</v>
      </c>
      <c r="D11" s="62"/>
      <c r="E11" s="61" t="s">
        <v>4</v>
      </c>
      <c r="F11" s="62"/>
      <c r="G11" s="61" t="s">
        <v>5</v>
      </c>
      <c r="H11" s="62"/>
      <c r="I11" s="47"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4"/>
      <c r="K13" s="16"/>
      <c r="L13" s="11"/>
    </row>
    <row r="14" spans="1:12" ht="30" customHeight="1" x14ac:dyDescent="0.25">
      <c r="A14" s="18" t="s">
        <v>19</v>
      </c>
      <c r="B14" s="14"/>
      <c r="C14" s="66"/>
      <c r="D14" s="66"/>
      <c r="E14" s="66"/>
      <c r="F14" s="66"/>
      <c r="G14" s="66"/>
      <c r="H14" s="66"/>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6"/>
      <c r="D16" s="66"/>
      <c r="E16" s="66"/>
      <c r="F16" s="66"/>
      <c r="G16" s="66"/>
      <c r="H16" s="66"/>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6"/>
      <c r="D18" s="66"/>
      <c r="E18" s="66"/>
      <c r="F18" s="66"/>
      <c r="G18" s="66"/>
      <c r="H18" s="66"/>
      <c r="I18" s="15"/>
      <c r="J18" s="33"/>
      <c r="K18" s="50"/>
      <c r="L18" s="51"/>
    </row>
    <row r="19" spans="1:12" ht="30" customHeight="1" x14ac:dyDescent="0.25">
      <c r="A19" s="18" t="s">
        <v>20</v>
      </c>
      <c r="B19" s="19"/>
      <c r="C19" s="64"/>
      <c r="D19" s="64"/>
      <c r="E19" s="64"/>
      <c r="F19" s="64"/>
      <c r="G19" s="64"/>
      <c r="H19" s="64"/>
      <c r="I19" s="26"/>
      <c r="J19" s="34"/>
      <c r="K19" s="16"/>
      <c r="L19" s="11"/>
    </row>
    <row r="20" spans="1:12" ht="30" customHeight="1" x14ac:dyDescent="0.25">
      <c r="A20" s="18" t="s">
        <v>19</v>
      </c>
      <c r="B20" s="14"/>
      <c r="C20" s="66"/>
      <c r="D20" s="66"/>
      <c r="E20" s="66"/>
      <c r="F20" s="66"/>
      <c r="G20" s="66"/>
      <c r="H20" s="66"/>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6"/>
      <c r="D22" s="66"/>
      <c r="E22" s="66"/>
      <c r="F22" s="66"/>
      <c r="G22" s="66"/>
      <c r="H22" s="66"/>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6"/>
      <c r="D24" s="66"/>
      <c r="E24" s="66"/>
      <c r="F24" s="66"/>
      <c r="G24" s="66"/>
      <c r="H24" s="66"/>
      <c r="I24" s="15"/>
      <c r="J24" s="33"/>
      <c r="K24" s="50"/>
      <c r="L24" s="51"/>
    </row>
    <row r="25" spans="1:12" ht="30" customHeight="1" x14ac:dyDescent="0.25">
      <c r="A25" s="18" t="s">
        <v>20</v>
      </c>
      <c r="B25" s="19"/>
      <c r="C25" s="64"/>
      <c r="D25" s="64"/>
      <c r="E25" s="64"/>
      <c r="F25" s="64"/>
      <c r="G25" s="64"/>
      <c r="H25" s="64"/>
      <c r="I25" s="25"/>
      <c r="J25" s="34"/>
      <c r="K25" s="16"/>
      <c r="L25" s="11"/>
    </row>
    <row r="26" spans="1:12" ht="30" customHeight="1" x14ac:dyDescent="0.25">
      <c r="A26" s="18" t="s">
        <v>19</v>
      </c>
      <c r="B26" s="14"/>
      <c r="C26" s="66"/>
      <c r="D26" s="66"/>
      <c r="E26" s="66"/>
      <c r="F26" s="66"/>
      <c r="G26" s="66"/>
      <c r="H26" s="66"/>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6"/>
      <c r="D28" s="66"/>
      <c r="E28" s="66"/>
      <c r="F28" s="66"/>
      <c r="G28" s="66"/>
      <c r="H28" s="66"/>
      <c r="I28" s="15"/>
      <c r="J28" s="33"/>
      <c r="K28" s="50"/>
      <c r="L28" s="51"/>
    </row>
    <row r="29" spans="1:12" ht="30" customHeight="1" x14ac:dyDescent="0.25">
      <c r="A29" s="18" t="s">
        <v>20</v>
      </c>
      <c r="B29" s="19"/>
      <c r="C29" s="64"/>
      <c r="D29" s="64"/>
      <c r="E29" s="64"/>
      <c r="F29" s="64"/>
      <c r="G29" s="64"/>
      <c r="H29" s="64"/>
      <c r="I29" s="25"/>
      <c r="J29" s="8"/>
      <c r="K29" s="50"/>
      <c r="L29" s="51"/>
    </row>
    <row r="30" spans="1:12" ht="30" customHeight="1" x14ac:dyDescent="0.25">
      <c r="A30" s="18" t="s">
        <v>19</v>
      </c>
      <c r="B30" s="14"/>
      <c r="C30" s="66"/>
      <c r="D30" s="66"/>
      <c r="E30" s="66"/>
      <c r="F30" s="66"/>
      <c r="G30" s="66"/>
      <c r="H30" s="66"/>
      <c r="I30" s="15"/>
      <c r="J30" s="8"/>
      <c r="K30" s="50"/>
      <c r="L30" s="51"/>
    </row>
    <row r="31" spans="1:12" ht="30" customHeight="1" x14ac:dyDescent="0.25">
      <c r="A31" s="18" t="s">
        <v>20</v>
      </c>
      <c r="B31" s="27"/>
      <c r="C31" s="69"/>
      <c r="D31" s="69"/>
      <c r="E31" s="69"/>
      <c r="F31" s="69"/>
      <c r="G31" s="69"/>
      <c r="H31" s="69"/>
      <c r="I31" s="23"/>
      <c r="J31" s="8"/>
      <c r="K31" s="16"/>
      <c r="L31" s="11"/>
    </row>
  </sheetData>
  <mergeCells count="64">
    <mergeCell ref="C11:D11"/>
    <mergeCell ref="E11:F11"/>
    <mergeCell ref="G11:H11"/>
    <mergeCell ref="C12:D12"/>
    <mergeCell ref="E12:F12"/>
    <mergeCell ref="G12:H12"/>
    <mergeCell ref="C13:D13"/>
    <mergeCell ref="E13:F13"/>
    <mergeCell ref="G13:H13"/>
    <mergeCell ref="C16:D16"/>
    <mergeCell ref="E16:F16"/>
    <mergeCell ref="G16:H16"/>
    <mergeCell ref="C14:D14"/>
    <mergeCell ref="E14:F14"/>
    <mergeCell ref="G14:H14"/>
    <mergeCell ref="C15:D15"/>
    <mergeCell ref="E15:F15"/>
    <mergeCell ref="G15:H15"/>
    <mergeCell ref="C17:D17"/>
    <mergeCell ref="E17:F17"/>
    <mergeCell ref="G17:H17"/>
    <mergeCell ref="C18:D18"/>
    <mergeCell ref="E18:F18"/>
    <mergeCell ref="G18:H18"/>
    <mergeCell ref="C21:D21"/>
    <mergeCell ref="E21:F21"/>
    <mergeCell ref="G21:H21"/>
    <mergeCell ref="C19:D19"/>
    <mergeCell ref="E19:F19"/>
    <mergeCell ref="G19:H19"/>
    <mergeCell ref="C20:D20"/>
    <mergeCell ref="E20:F20"/>
    <mergeCell ref="G20:H20"/>
    <mergeCell ref="C22:D22"/>
    <mergeCell ref="E22:F22"/>
    <mergeCell ref="G22:H22"/>
    <mergeCell ref="C23:D23"/>
    <mergeCell ref="E23:F23"/>
    <mergeCell ref="G23:H23"/>
    <mergeCell ref="C27:D27"/>
    <mergeCell ref="E27:F27"/>
    <mergeCell ref="G27:H27"/>
    <mergeCell ref="C24:D24"/>
    <mergeCell ref="E24:F24"/>
    <mergeCell ref="G24:H24"/>
    <mergeCell ref="C25:D25"/>
    <mergeCell ref="E25:F25"/>
    <mergeCell ref="G25:H25"/>
    <mergeCell ref="B2:B8"/>
    <mergeCell ref="C31:D31"/>
    <mergeCell ref="E31:F31"/>
    <mergeCell ref="G31:H31"/>
    <mergeCell ref="C29:D29"/>
    <mergeCell ref="E29:F29"/>
    <mergeCell ref="G29:H29"/>
    <mergeCell ref="C30:D30"/>
    <mergeCell ref="E30:F30"/>
    <mergeCell ref="G30:H30"/>
    <mergeCell ref="C28:D28"/>
    <mergeCell ref="E28:F28"/>
    <mergeCell ref="G28:H28"/>
    <mergeCell ref="C26:D26"/>
    <mergeCell ref="E26:F26"/>
    <mergeCell ref="G26:H26"/>
  </mergeCells>
  <conditionalFormatting sqref="C3:H3">
    <cfRule type="expression" dxfId="134" priority="22" stopIfTrue="1">
      <formula>DAY(C3)&gt;8</formula>
    </cfRule>
  </conditionalFormatting>
  <conditionalFormatting sqref="C7:H8">
    <cfRule type="expression" dxfId="133" priority="21" stopIfTrue="1">
      <formula>AND(DAY(C7)&gt;=1,DAY(C7)&lt;=15)</formula>
    </cfRule>
  </conditionalFormatting>
  <conditionalFormatting sqref="C3:H8">
    <cfRule type="expression" dxfId="132" priority="23">
      <formula>VLOOKUP(DAY(C3),AssignmentDays,1,FALSE)=DAY(C3)</formula>
    </cfRule>
  </conditionalFormatting>
  <conditionalFormatting sqref="B13:I13 B15:I15 B17:I17 B19:I19 B21:I21 B23:I23 B25:I25 B27:I27 B29:I29 B31:I31">
    <cfRule type="expression" dxfId="131" priority="20">
      <formula>B13&lt;&gt;""</formula>
    </cfRule>
  </conditionalFormatting>
  <conditionalFormatting sqref="B12:I12 B14:I14 B16:I16 B18:I18 B20:I20 B22:I22 B24:I24 B26:I26 B28:I28 B30:I30">
    <cfRule type="expression" dxfId="130" priority="19">
      <formula>B12&lt;&gt;""</formula>
    </cfRule>
  </conditionalFormatting>
  <conditionalFormatting sqref="B13:I13 B15:I15 B17:I17 B19:I19 B21:I21 B23:I23 B25:I25 B27:I27 B29:I29">
    <cfRule type="expression" dxfId="129" priority="17">
      <formula>COLUMN(B12)&gt;=2</formula>
    </cfRule>
  </conditionalFormatting>
  <conditionalFormatting sqref="B12:I31">
    <cfRule type="expression" dxfId="128" priority="14">
      <formula>COLUMN(B12)&gt;2</formula>
    </cfRule>
  </conditionalFormatting>
  <conditionalFormatting sqref="C8">
    <cfRule type="expression" dxfId="127" priority="10" stopIfTrue="1">
      <formula>DAY(C8)&gt;8</formula>
    </cfRule>
  </conditionalFormatting>
  <conditionalFormatting sqref="C8">
    <cfRule type="expression" dxfId="126" priority="9">
      <formula>VLOOKUP(DAY(C8),AssignmentDays,1,FALSE)=DAY(C8)</formula>
    </cfRule>
  </conditionalFormatting>
  <conditionalFormatting sqref="I4">
    <cfRule type="expression" dxfId="125" priority="8">
      <formula>VLOOKUP(DAY(I4),AssignmentDays,1,FALSE)=DAY(I4)</formula>
    </cfRule>
  </conditionalFormatting>
  <conditionalFormatting sqref="I3">
    <cfRule type="expression" dxfId="124" priority="7">
      <formula>VLOOKUP(DAY(I3),AssignmentDays,1,FALSE)=DAY(I3)</formula>
    </cfRule>
  </conditionalFormatting>
  <conditionalFormatting sqref="I5">
    <cfRule type="expression" dxfId="123" priority="6">
      <formula>VLOOKUP(DAY(I5),AssignmentDays,1,FALSE)=DAY(I5)</formula>
    </cfRule>
  </conditionalFormatting>
  <conditionalFormatting sqref="I6">
    <cfRule type="expression" dxfId="122" priority="5">
      <formula>VLOOKUP(DAY(I6),AssignmentDays,1,FALSE)=DAY(I6)</formula>
    </cfRule>
  </conditionalFormatting>
  <conditionalFormatting sqref="I7">
    <cfRule type="expression" dxfId="121" priority="4">
      <formula>VLOOKUP(DAY(I7),AssignmentDays,1,FALSE)=DAY(I7)</formula>
    </cfRule>
  </conditionalFormatting>
  <conditionalFormatting sqref="I8">
    <cfRule type="expression" dxfId="120" priority="3">
      <formula>VLOOKUP(DAY(I8),AssignmentDays,1,FALSE)=DAY(I8)</formula>
    </cfRule>
  </conditionalFormatting>
  <conditionalFormatting sqref="I7:I8">
    <cfRule type="expression" dxfId="119" priority="2" stopIfTrue="1">
      <formula>AND(DAY(I7)&gt;=1,DAY(I7)&lt;=15)</formula>
    </cfRule>
  </conditionalFormatting>
  <conditionalFormatting sqref="I7:I8">
    <cfRule type="expression" dxfId="118" priority="1">
      <formula>VLOOKUP(DAY(I7),AssignmentDays,1,FALSE)=DAY(I7)</formula>
    </cfRule>
  </conditionalFormatting>
  <dataValidations xWindow="95" yWindow="532" count="13">
    <dataValidation allowBlank="1" showInputMessage="1" showErrorMessage="1" prompt="If this cell doesn’t contain the number 1, then it is a day from a previous month. Cells C3:I8 contain dates for the current month" sqref="C3" xr:uid="{00000000-0002-0000-0100-000000000000}"/>
    <dataValidation allowBlank="1" showInputMessage="1" showErrorMessage="1" prompt="If this row contains a number less than the previous number or row of numbers, then this row contains dates for the next calendar month" sqref="C8" xr:uid="{00000000-0002-0000-0100-000001000000}"/>
    <dataValidation allowBlank="1" showInputMessage="1" showErrorMessage="1" prompt="Automatically updated calendar year. To change the year, update cell B1 on Jan worksheet" sqref="B1" xr:uid="{00000000-0002-0000-0100-000002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100-000003000000}"/>
    <dataValidation allowBlank="1" showInputMessage="1" showErrorMessage="1" prompt="Cells C2:I2 contain weekdays" sqref="C2" xr:uid="{00000000-0002-0000-0100-000004000000}"/>
    <dataValidation allowBlank="1" showInputMessage="1" showErrorMessage="1" prompt="Enter time in this row  from columns B to I" sqref="B12" xr:uid="{00000000-0002-0000-0100-000005000000}"/>
    <dataValidation allowBlank="1" showInputMessage="1" showErrorMessage="1" prompt="Enter class in this row from columns B to I" sqref="B13" xr:uid="{00000000-0002-0000-01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100-000007000000}"/>
    <dataValidation allowBlank="1" showInputMessage="1" showErrorMessage="1" prompt="Enter the assignment details in this column that correspond to the weekday in column J and day in column K for the calendar month at left" sqref="L1" xr:uid="{00000000-0002-0000-0100-000008000000}"/>
    <dataValidation allowBlank="1" showInputMessage="1" showErrorMessage="1" prompt="In this column, write the month's assignment day, which corresponds to the weekday in column J. This date will draw attention to the assignment in the left-hand calendar." sqref="K1" xr:uid="{00000000-0002-0000-0100-000009000000}"/>
    <dataValidation allowBlank="1" showInputMessage="1" showErrorMessage="1" prompt="Weekdays are in this row, from Monday to Friday" sqref="B11" xr:uid="{00000000-0002-0000-0100-00000A000000}"/>
    <dataValidation allowBlank="1" showInputMessage="1" showErrorMessage="1" prompt="Enter the time of your class and under it, in a new row, the class name for each weekday in columns B to I. Repeat this pattern for all classes in subsequent rows" sqref="B10" xr:uid="{00000000-0002-0000-0100-00000B000000}"/>
    <dataValidation allowBlank="1" showInputMessage="1" showErrorMessage="1" prompt="The assignment list entries for the month of February are automatically highlighted in the calendar. Assignments are written in a darker font. The days that correspond to the previous or following month have a lighter typeface." sqref="B2:B8" xr:uid="{00000000-0002-0000-0100-00000C000000}"/>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L31"/>
  <sheetViews>
    <sheetView showGridLines="0" showRuler="0" view="pageLayout" zoomScale="90" zoomScalePageLayoutView="90" workbookViewId="0">
      <selection activeCell="I3" sqref="I3"/>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v>2024</v>
      </c>
      <c r="C1" s="40"/>
      <c r="D1" s="42"/>
      <c r="E1" s="42"/>
      <c r="F1" s="42"/>
      <c r="G1" s="42"/>
      <c r="H1" s="42"/>
      <c r="I1" s="42"/>
      <c r="J1" s="43" t="s">
        <v>23</v>
      </c>
      <c r="K1" s="43" t="s">
        <v>24</v>
      </c>
      <c r="L1" s="44" t="s">
        <v>0</v>
      </c>
    </row>
    <row r="2" spans="1:12" ht="30" customHeight="1" x14ac:dyDescent="0.25">
      <c r="A2" s="9"/>
      <c r="B2" s="58" t="s">
        <v>26</v>
      </c>
      <c r="C2" s="74" t="s">
        <v>1</v>
      </c>
      <c r="D2" s="74" t="s">
        <v>13</v>
      </c>
      <c r="E2" s="74" t="s">
        <v>4</v>
      </c>
      <c r="F2" s="74" t="s">
        <v>14</v>
      </c>
      <c r="G2" s="74" t="s">
        <v>6</v>
      </c>
      <c r="H2" s="74" t="s">
        <v>16</v>
      </c>
      <c r="I2" s="74" t="s">
        <v>17</v>
      </c>
      <c r="J2" s="33" t="s">
        <v>1</v>
      </c>
      <c r="K2" s="48"/>
      <c r="L2" s="49"/>
    </row>
    <row r="3" spans="1:12" ht="30" customHeight="1" x14ac:dyDescent="0.25">
      <c r="A3" s="9"/>
      <c r="B3" s="67"/>
      <c r="C3" s="55">
        <v>26</v>
      </c>
      <c r="D3" s="55">
        <v>27</v>
      </c>
      <c r="E3" s="55">
        <v>28</v>
      </c>
      <c r="F3" s="55">
        <v>29</v>
      </c>
      <c r="G3" s="55">
        <v>1</v>
      </c>
      <c r="H3" s="55">
        <v>2</v>
      </c>
      <c r="I3" s="55">
        <v>3</v>
      </c>
      <c r="J3" s="33"/>
      <c r="K3" s="50"/>
      <c r="L3" s="51"/>
    </row>
    <row r="4" spans="1:12" ht="30" customHeight="1" x14ac:dyDescent="0.25">
      <c r="A4" s="9"/>
      <c r="B4" s="67"/>
      <c r="C4" s="55">
        <v>4</v>
      </c>
      <c r="D4" s="55">
        <v>5</v>
      </c>
      <c r="E4" s="55">
        <v>6</v>
      </c>
      <c r="F4" s="55">
        <v>7</v>
      </c>
      <c r="G4" s="55">
        <v>8</v>
      </c>
      <c r="H4" s="55">
        <v>9</v>
      </c>
      <c r="I4" s="55">
        <v>10</v>
      </c>
      <c r="J4" s="33"/>
      <c r="K4" s="50"/>
      <c r="L4" s="51"/>
    </row>
    <row r="5" spans="1:12" ht="30" customHeight="1" x14ac:dyDescent="0.25">
      <c r="A5" s="9"/>
      <c r="B5" s="67"/>
      <c r="C5" s="55">
        <v>11</v>
      </c>
      <c r="D5" s="55">
        <v>12</v>
      </c>
      <c r="E5" s="55">
        <v>13</v>
      </c>
      <c r="F5" s="55">
        <v>14</v>
      </c>
      <c r="G5" s="55">
        <v>15</v>
      </c>
      <c r="H5" s="55">
        <v>16</v>
      </c>
      <c r="I5" s="55">
        <v>17</v>
      </c>
      <c r="J5" s="33"/>
      <c r="K5" s="50"/>
      <c r="L5" s="51"/>
    </row>
    <row r="6" spans="1:12" ht="30" customHeight="1" x14ac:dyDescent="0.25">
      <c r="A6" s="9"/>
      <c r="B6" s="67"/>
      <c r="C6" s="55">
        <v>18</v>
      </c>
      <c r="D6" s="55">
        <v>19</v>
      </c>
      <c r="E6" s="55">
        <v>20</v>
      </c>
      <c r="F6" s="55">
        <v>21</v>
      </c>
      <c r="G6" s="55">
        <v>22</v>
      </c>
      <c r="H6" s="55">
        <v>23</v>
      </c>
      <c r="I6" s="55">
        <v>24</v>
      </c>
      <c r="J6" s="33"/>
      <c r="K6" s="50"/>
      <c r="L6" s="51"/>
    </row>
    <row r="7" spans="1:12" ht="30" customHeight="1" x14ac:dyDescent="0.25">
      <c r="A7" s="9"/>
      <c r="B7" s="67"/>
      <c r="C7" s="55">
        <v>25</v>
      </c>
      <c r="D7" s="55">
        <v>26</v>
      </c>
      <c r="E7" s="55">
        <v>27</v>
      </c>
      <c r="F7" s="55">
        <v>28</v>
      </c>
      <c r="G7" s="55">
        <v>29</v>
      </c>
      <c r="H7" s="55">
        <v>30</v>
      </c>
      <c r="I7" s="55">
        <v>31</v>
      </c>
      <c r="J7" s="37"/>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1" t="s">
        <v>2</v>
      </c>
      <c r="D11" s="62"/>
      <c r="E11" s="61" t="s">
        <v>4</v>
      </c>
      <c r="F11" s="62"/>
      <c r="G11" s="61" t="s">
        <v>5</v>
      </c>
      <c r="H11" s="62"/>
      <c r="I11" s="47"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2"/>
      <c r="C31" s="65"/>
      <c r="D31" s="65"/>
      <c r="E31" s="65"/>
      <c r="F31" s="65"/>
      <c r="G31" s="65"/>
      <c r="H31" s="65"/>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114" priority="21" stopIfTrue="1">
      <formula>DAY(C3)&gt;8</formula>
    </cfRule>
  </conditionalFormatting>
  <conditionalFormatting sqref="C7:I8">
    <cfRule type="expression" dxfId="113" priority="20" stopIfTrue="1">
      <formula>AND(DAY(C7)&gt;=1,DAY(C7)&lt;=15)</formula>
    </cfRule>
  </conditionalFormatting>
  <conditionalFormatting sqref="C3:I8">
    <cfRule type="expression" dxfId="112" priority="22">
      <formula>VLOOKUP(DAY(C3),AssignmentDays,1,FALSE)=DAY(C3)</formula>
    </cfRule>
  </conditionalFormatting>
  <conditionalFormatting sqref="B13:I13 B15:I15 B17:I17 B19:I19 B21:I21 B23:I23 B25:I25 B27:I27 B29:I29 B31:I31">
    <cfRule type="expression" dxfId="111" priority="19">
      <formula>B13&lt;&gt;""</formula>
    </cfRule>
  </conditionalFormatting>
  <conditionalFormatting sqref="B12:I12 B14:I14 B16:I16 B18:I18 B20:I20 B22:I22 B24:I24 B26:I26 B28:I28 B30:I30">
    <cfRule type="expression" dxfId="110" priority="18">
      <formula>B12&lt;&gt;""</formula>
    </cfRule>
  </conditionalFormatting>
  <conditionalFormatting sqref="B13:I13 B15:I15 B17:I17 B19:I19 B21:I21 B23:I23 B25:I25 B27:I27 B29:I29">
    <cfRule type="expression" dxfId="109" priority="17">
      <formula>COLUMN(B12)&gt;=2</formula>
    </cfRule>
  </conditionalFormatting>
  <conditionalFormatting sqref="B12:I31">
    <cfRule type="expression" dxfId="108" priority="16">
      <formula>COLUMN(B12)&gt;2</formula>
    </cfRule>
  </conditionalFormatting>
  <conditionalFormatting sqref="D3:I3">
    <cfRule type="expression" dxfId="107" priority="15" stopIfTrue="1">
      <formula>DAY(D3)&gt;8</formula>
    </cfRule>
  </conditionalFormatting>
  <conditionalFormatting sqref="D3:I6">
    <cfRule type="expression" dxfId="106" priority="14">
      <formula>VLOOKUP(DAY(D3),AssignmentDays,1,FALSE)=DAY(D3)</formula>
    </cfRule>
  </conditionalFormatting>
  <conditionalFormatting sqref="C4:C6">
    <cfRule type="expression" dxfId="105" priority="13">
      <formula>VLOOKUP(DAY(C4),AssignmentDays,1,FALSE)=DAY(C4)</formula>
    </cfRule>
  </conditionalFormatting>
  <conditionalFormatting sqref="C3">
    <cfRule type="expression" dxfId="104" priority="12" stopIfTrue="1">
      <formula>DAY(C3)&gt;8</formula>
    </cfRule>
  </conditionalFormatting>
  <conditionalFormatting sqref="C3">
    <cfRule type="expression" dxfId="103" priority="11">
      <formula>VLOOKUP(DAY(C3),AssignmentDays,1,FALSE)=DAY(C3)</formula>
    </cfRule>
  </conditionalFormatting>
  <conditionalFormatting sqref="C3:H3">
    <cfRule type="expression" dxfId="102" priority="10" stopIfTrue="1">
      <formula>DAY(C3)&gt;8</formula>
    </cfRule>
  </conditionalFormatting>
  <conditionalFormatting sqref="C7:H7">
    <cfRule type="expression" dxfId="101" priority="9" stopIfTrue="1">
      <formula>AND(DAY(C7)&gt;=1,DAY(C7)&lt;=15)</formula>
    </cfRule>
  </conditionalFormatting>
  <conditionalFormatting sqref="C3:H7">
    <cfRule type="expression" dxfId="100" priority="8">
      <formula>VLOOKUP(DAY(C3),AssignmentDays,1,FALSE)=DAY(C3)</formula>
    </cfRule>
  </conditionalFormatting>
  <conditionalFormatting sqref="I4">
    <cfRule type="expression" dxfId="99" priority="7">
      <formula>VLOOKUP(DAY(I4),AssignmentDays,1,FALSE)=DAY(I4)</formula>
    </cfRule>
  </conditionalFormatting>
  <conditionalFormatting sqref="I3">
    <cfRule type="expression" dxfId="98" priority="6">
      <formula>VLOOKUP(DAY(I3),AssignmentDays,1,FALSE)=DAY(I3)</formula>
    </cfRule>
  </conditionalFormatting>
  <conditionalFormatting sqref="I5">
    <cfRule type="expression" dxfId="97" priority="5">
      <formula>VLOOKUP(DAY(I5),AssignmentDays,1,FALSE)=DAY(I5)</formula>
    </cfRule>
  </conditionalFormatting>
  <conditionalFormatting sqref="I6">
    <cfRule type="expression" dxfId="96" priority="4">
      <formula>VLOOKUP(DAY(I6),AssignmentDays,1,FALSE)=DAY(I6)</formula>
    </cfRule>
  </conditionalFormatting>
  <conditionalFormatting sqref="I7">
    <cfRule type="expression" dxfId="95" priority="3">
      <formula>VLOOKUP(DAY(I7),AssignmentDays,1,FALSE)=DAY(I7)</formula>
    </cfRule>
  </conditionalFormatting>
  <conditionalFormatting sqref="I7">
    <cfRule type="expression" dxfId="94" priority="2" stopIfTrue="1">
      <formula>AND(DAY(I7)&gt;=1,DAY(I7)&lt;=15)</formula>
    </cfRule>
  </conditionalFormatting>
  <conditionalFormatting sqref="I7">
    <cfRule type="expression" dxfId="93" priority="1">
      <formula>VLOOKUP(DAY(I7),AssignmentDays,1,FALSE)=DAY(I7)</formula>
    </cfRule>
  </conditionalFormatting>
  <dataValidations disablePrompts="1" xWindow="137" yWindow="495" count="13">
    <dataValidation allowBlank="1" showInputMessage="1" showErrorMessage="1" prompt="Enter class in this row from columns B to I" sqref="B13" xr:uid="{00000000-0002-0000-0200-000000000000}"/>
    <dataValidation allowBlank="1" showInputMessage="1" showErrorMessage="1" prompt="Enter time in this row  from columns B to I" sqref="B12" xr:uid="{00000000-0002-0000-0200-000001000000}"/>
    <dataValidation allowBlank="1" showInputMessage="1" showErrorMessage="1" prompt="If this row contains a number less than the previous number or row of numbers, then this row contains dates for the next calendar month" sqref="C8" xr:uid="{00000000-0002-0000-0200-000002000000}"/>
    <dataValidation allowBlank="1" showInputMessage="1" showErrorMessage="1" prompt="If this cell doesn’t contain the number 1, then it is a day from a previous month. Cells C3:I8 contain dates for the current month" sqref="C3" xr:uid="{00000000-0002-0000-0200-000003000000}"/>
    <dataValidation allowBlank="1" showInputMessage="1" showErrorMessage="1" prompt="Cells C2:I2 contain weekdays" sqref="C2" xr:uid="{00000000-0002-0000-02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200-000005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200-000006000000}"/>
    <dataValidation allowBlank="1" showInputMessage="1" showErrorMessage="1" prompt="Enter the assignment details in this column that correspond to the weekday in column J and day in column K for the calendar month at left" sqref="L1" xr:uid="{00000000-0002-0000-0200-000007000000}"/>
    <dataValidation allowBlank="1" showInputMessage="1" showErrorMessage="1" prompt="In this column, write the month's assignment day, which corresponds to the weekday in column J. This date will draw attention to the assignment in the left-hand calendar." sqref="K1" xr:uid="{00000000-0002-0000-0200-000008000000}"/>
    <dataValidation allowBlank="1" showInputMessage="1" showErrorMessage="1" prompt="Weekdays are in this row, from Monday to Friday" sqref="B11" xr:uid="{00000000-0002-0000-0200-000009000000}"/>
    <dataValidation allowBlank="1" showInputMessage="1" showErrorMessage="1" prompt="Enter the time of your class and under it, in a new row, the class name for each weekday in columns B to I. Repeat this pattern for all classes in subsequent rows" sqref="B10" xr:uid="{00000000-0002-0000-0200-00000A000000}"/>
    <dataValidation allowBlank="1" showInputMessage="1" showErrorMessage="1" prompt="Enter year in this cell" sqref="B1" xr:uid="{00000000-0002-0000-0200-00000B000000}"/>
    <dataValidation allowBlank="1" showInputMessage="1" showErrorMessage="1" prompt="The assignment list entries for the month of March are automatically highlighted in the calendar. Assignments are written in a darker font. The days that correspond to the previous or following month have a lighter typeface." sqref="B2:B8" xr:uid="{00000000-0002-0000-02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pageSetUpPr fitToPage="1"/>
  </sheetPr>
  <dimension ref="A1:L33"/>
  <sheetViews>
    <sheetView showGridLines="0" showRuler="0" view="pageLayout" zoomScale="84" zoomScalePageLayoutView="84" workbookViewId="0">
      <selection activeCell="D3" sqref="D3"/>
    </sheetView>
  </sheetViews>
  <sheetFormatPr defaultColWidth="8.625" defaultRowHeight="30" customHeight="1" x14ac:dyDescent="0.25"/>
  <cols>
    <col min="1" max="1" width="2.625" style="1" customWidth="1"/>
    <col min="2" max="2" width="20.625" style="10" customWidth="1"/>
    <col min="3" max="8" width="10.625" style="1" customWidth="1"/>
    <col min="9" max="9" width="20.625" style="1" customWidth="1"/>
    <col min="10" max="10" width="10.625" style="8" customWidth="1"/>
    <col min="11" max="11" width="10.625" style="2" customWidth="1"/>
    <col min="12" max="12" width="70.625" style="1" customWidth="1"/>
    <col min="13" max="13" width="2.625" customWidth="1"/>
  </cols>
  <sheetData>
    <row r="1" spans="1:12" ht="30" customHeight="1" x14ac:dyDescent="0.2">
      <c r="A1" s="10"/>
      <c r="B1" s="45">
        <v>2024</v>
      </c>
      <c r="C1" s="40"/>
      <c r="D1" s="42"/>
      <c r="E1" s="42"/>
      <c r="F1" s="42"/>
      <c r="G1" s="42"/>
      <c r="H1" s="42"/>
      <c r="I1" s="42"/>
      <c r="J1" s="43" t="s">
        <v>23</v>
      </c>
      <c r="K1" s="43" t="s">
        <v>24</v>
      </c>
      <c r="L1" s="44" t="s">
        <v>0</v>
      </c>
    </row>
    <row r="2" spans="1:12" ht="30" customHeight="1" x14ac:dyDescent="0.25">
      <c r="A2" s="9"/>
      <c r="B2" s="58" t="s">
        <v>27</v>
      </c>
      <c r="C2" s="75" t="s">
        <v>1</v>
      </c>
      <c r="D2" s="75" t="s">
        <v>13</v>
      </c>
      <c r="E2" s="74" t="s">
        <v>4</v>
      </c>
      <c r="F2" s="74" t="s">
        <v>14</v>
      </c>
      <c r="G2" s="74" t="s">
        <v>6</v>
      </c>
      <c r="H2" s="74" t="s">
        <v>16</v>
      </c>
      <c r="I2" s="74" t="s">
        <v>17</v>
      </c>
      <c r="J2" s="33" t="s">
        <v>1</v>
      </c>
      <c r="K2" s="48"/>
      <c r="L2" s="49"/>
    </row>
    <row r="3" spans="1:12" ht="30" customHeight="1" x14ac:dyDescent="0.25">
      <c r="A3" s="9"/>
      <c r="B3" s="67"/>
      <c r="C3" s="56">
        <v>1</v>
      </c>
      <c r="D3" s="56">
        <v>2</v>
      </c>
      <c r="E3" s="55">
        <v>3</v>
      </c>
      <c r="F3" s="55">
        <v>4</v>
      </c>
      <c r="G3" s="55">
        <v>5</v>
      </c>
      <c r="H3" s="55">
        <v>6</v>
      </c>
      <c r="I3" s="55">
        <v>7</v>
      </c>
      <c r="J3" s="33"/>
      <c r="K3" s="50"/>
      <c r="L3" s="51"/>
    </row>
    <row r="4" spans="1:12" ht="30" customHeight="1" x14ac:dyDescent="0.25">
      <c r="A4" s="9"/>
      <c r="B4" s="67"/>
      <c r="C4" s="57">
        <v>8</v>
      </c>
      <c r="D4" s="56">
        <v>9</v>
      </c>
      <c r="E4" s="55">
        <v>10</v>
      </c>
      <c r="F4" s="55">
        <v>11</v>
      </c>
      <c r="G4" s="55">
        <v>12</v>
      </c>
      <c r="H4" s="55">
        <v>13</v>
      </c>
      <c r="I4" s="55">
        <v>14</v>
      </c>
      <c r="J4" s="33"/>
      <c r="K4" s="50"/>
      <c r="L4" s="51"/>
    </row>
    <row r="5" spans="1:12" ht="30" customHeight="1" x14ac:dyDescent="0.25">
      <c r="A5" s="9"/>
      <c r="B5" s="67"/>
      <c r="C5" s="57">
        <v>15</v>
      </c>
      <c r="D5" s="56">
        <v>16</v>
      </c>
      <c r="E5" s="55">
        <v>17</v>
      </c>
      <c r="F5" s="55">
        <v>18</v>
      </c>
      <c r="G5" s="55">
        <v>19</v>
      </c>
      <c r="H5" s="55">
        <v>20</v>
      </c>
      <c r="I5" s="55">
        <v>21</v>
      </c>
      <c r="J5" s="33"/>
      <c r="K5" s="50"/>
      <c r="L5" s="51"/>
    </row>
    <row r="6" spans="1:12" ht="30" customHeight="1" x14ac:dyDescent="0.25">
      <c r="A6" s="9"/>
      <c r="B6" s="67"/>
      <c r="C6" s="57">
        <v>22</v>
      </c>
      <c r="D6" s="56">
        <v>23</v>
      </c>
      <c r="E6" s="55">
        <v>24</v>
      </c>
      <c r="F6" s="55">
        <v>25</v>
      </c>
      <c r="G6" s="55">
        <v>26</v>
      </c>
      <c r="H6" s="55">
        <v>27</v>
      </c>
      <c r="I6" s="55">
        <v>28</v>
      </c>
      <c r="J6" s="33"/>
      <c r="K6" s="50"/>
      <c r="L6" s="51"/>
    </row>
    <row r="7" spans="1:12" ht="30" customHeight="1" x14ac:dyDescent="0.25">
      <c r="A7" s="9"/>
      <c r="B7" s="67"/>
      <c r="C7" s="57">
        <v>29</v>
      </c>
      <c r="D7" s="56">
        <v>30</v>
      </c>
      <c r="E7" s="55">
        <v>1</v>
      </c>
      <c r="F7" s="55">
        <v>2</v>
      </c>
      <c r="G7" s="55">
        <v>3</v>
      </c>
      <c r="H7" s="55">
        <v>4</v>
      </c>
      <c r="I7" s="56">
        <v>5</v>
      </c>
      <c r="J7" s="37"/>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1" t="s">
        <v>2</v>
      </c>
      <c r="D11" s="62"/>
      <c r="E11" s="61" t="s">
        <v>4</v>
      </c>
      <c r="F11" s="62"/>
      <c r="G11" s="61" t="s">
        <v>5</v>
      </c>
      <c r="H11" s="62"/>
      <c r="I11" s="47"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3"/>
      <c r="D26" s="63"/>
      <c r="E26" s="63"/>
      <c r="F26" s="63"/>
      <c r="G26" s="63"/>
      <c r="H26" s="63"/>
      <c r="I26" s="15"/>
      <c r="J26" s="33" t="s">
        <v>6</v>
      </c>
      <c r="K26" s="48"/>
      <c r="L26" s="49" t="s">
        <v>18</v>
      </c>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K30" s="50"/>
      <c r="L30" s="51"/>
    </row>
    <row r="31" spans="1:12" ht="30" customHeight="1" x14ac:dyDescent="0.25">
      <c r="A31" s="18" t="s">
        <v>20</v>
      </c>
      <c r="B31" s="22"/>
      <c r="C31" s="65"/>
      <c r="D31" s="65"/>
      <c r="E31" s="65"/>
      <c r="F31" s="65"/>
      <c r="G31" s="65"/>
      <c r="H31" s="65"/>
      <c r="I31" s="23"/>
      <c r="K31" s="16"/>
      <c r="L31" s="11"/>
    </row>
    <row r="32" spans="1:12" ht="30" customHeight="1" x14ac:dyDescent="0.25">
      <c r="K32" s="13"/>
      <c r="L32" s="52"/>
    </row>
    <row r="33" spans="11:12" ht="30" customHeight="1" x14ac:dyDescent="0.25">
      <c r="K33" s="53"/>
      <c r="L33" s="54"/>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8:I8">
    <cfRule type="expression" dxfId="89" priority="24" stopIfTrue="1">
      <formula>AND(DAY(C8)&gt;=1,DAY(C8)&lt;=15)</formula>
    </cfRule>
  </conditionalFormatting>
  <conditionalFormatting sqref="C8:I8">
    <cfRule type="expression" dxfId="88" priority="26">
      <formula>VLOOKUP(DAY(C8),AssignmentDays,1,FALSE)=DAY(C8)</formula>
    </cfRule>
  </conditionalFormatting>
  <conditionalFormatting sqref="B13:I13 B15:I15 B17:I17 B19:I19 B21:I21 B23:I23 B25:I25 B27:I27 B29:I29 B31:I31">
    <cfRule type="expression" dxfId="87" priority="23">
      <formula>B13&lt;&gt;""</formula>
    </cfRule>
  </conditionalFormatting>
  <conditionalFormatting sqref="B12:I12 B14:I14 B16:I16 B18:I18 B20:I20 B22:I22 B24:I24 B26:I26 B28:I28 B30:I30">
    <cfRule type="expression" dxfId="86" priority="22">
      <formula>B12&lt;&gt;""</formula>
    </cfRule>
  </conditionalFormatting>
  <conditionalFormatting sqref="B13:I13 B15:I15 B17:I17 B19:I19 B21:I21 B23:I23 B25:I25 B27:I27 B29:I29">
    <cfRule type="expression" dxfId="85" priority="21">
      <formula>COLUMN(B12)&gt;=2</formula>
    </cfRule>
  </conditionalFormatting>
  <conditionalFormatting sqref="B12:I31">
    <cfRule type="expression" dxfId="84" priority="20">
      <formula>COLUMN(B12)&gt;2</formula>
    </cfRule>
  </conditionalFormatting>
  <conditionalFormatting sqref="C3">
    <cfRule type="expression" dxfId="4" priority="4" stopIfTrue="1">
      <formula>DAY(C3)&gt;8</formula>
    </cfRule>
  </conditionalFormatting>
  <conditionalFormatting sqref="I7 E6:I6">
    <cfRule type="expression" dxfId="3" priority="3" stopIfTrue="1">
      <formula>AND(DAY(E6)&gt;=1,DAY(E6)&lt;=15)</formula>
    </cfRule>
  </conditionalFormatting>
  <conditionalFormatting sqref="C3 D3:I7">
    <cfRule type="expression" dxfId="2" priority="5">
      <formula>VLOOKUP(DAY(C3),AssignmentDays,1,FALSE)=DAY(C3)</formula>
    </cfRule>
  </conditionalFormatting>
  <conditionalFormatting sqref="E7:I7">
    <cfRule type="expression" dxfId="1" priority="2" stopIfTrue="1">
      <formula>AND(DAY(E7)&gt;=1,DAY(E7)&lt;=15)</formula>
    </cfRule>
  </conditionalFormatting>
  <conditionalFormatting sqref="E7:I7">
    <cfRule type="expression" dxfId="0" priority="1">
      <formula>VLOOKUP(DAY(E7),AssignmentDays,1,FALSE)=DAY(E7)</formula>
    </cfRule>
  </conditionalFormatting>
  <dataValidations disablePrompts="1" xWindow="264" yWindow="399" count="12">
    <dataValidation allowBlank="1" showInputMessage="1" showErrorMessage="1" prompt="If this row contains a number less than the previous number or row of numbers, then this row contains dates for the next calendar month" sqref="C8" xr:uid="{00000000-0002-0000-0300-000001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300-000002000000}"/>
    <dataValidation allowBlank="1" showInputMessage="1" showErrorMessage="1" prompt="Cells C2:I2 contain weekdays" sqref="C2" xr:uid="{00000000-0002-0000-0300-000003000000}"/>
    <dataValidation allowBlank="1" showInputMessage="1" showErrorMessage="1" prompt="Enter time in this row  from columns B to I" sqref="B12" xr:uid="{00000000-0002-0000-0300-000004000000}"/>
    <dataValidation allowBlank="1" showInputMessage="1" showErrorMessage="1" prompt="Enter class in this row from columns B to I" sqref="B13" xr:uid="{00000000-0002-0000-0300-000005000000}"/>
    <dataValidation allowBlank="1" showInputMessage="1" showErrorMessage="1" prompt="Weekdays are grouped in this column with 6 rows for assignments for each grouped weekday of the month. Insert new rows to add more assignments. Calendar at left will highlight items" sqref="J1" xr:uid="{00000000-0002-0000-0300-000006000000}"/>
    <dataValidation allowBlank="1" showInputMessage="1" showErrorMessage="1" prompt="Enter the assignment details in this column that correspond to the weekday in column J and day in column K for the calendar month at left" sqref="L1" xr:uid="{00000000-0002-0000-0300-000007000000}"/>
    <dataValidation allowBlank="1" showInputMessage="1" showErrorMessage="1" prompt="In this column, write the month's assignment day, which corresponds to the weekday in column J. This date will draw attention to the assignment in the left-hand calendar." sqref="K1" xr:uid="{00000000-0002-0000-0300-000008000000}"/>
    <dataValidation allowBlank="1" showInputMessage="1" showErrorMessage="1" prompt="Weekdays are in this row, from Monday to Friday" sqref="B11" xr:uid="{00000000-0002-0000-0300-000009000000}"/>
    <dataValidation allowBlank="1" showInputMessage="1" showErrorMessage="1" prompt="Enter the time of your class and under it, in a new row, the class name for each weekday in columns B to I. Repeat this pattern for all classes in subsequent rows" sqref="B10" xr:uid="{00000000-0002-0000-0300-00000A000000}"/>
    <dataValidation allowBlank="1" showInputMessage="1" showErrorMessage="1" prompt="Enter year in this cell" sqref="B1" xr:uid="{00000000-0002-0000-0300-00000B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B2:B8" xr:uid="{00000000-0002-0000-03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pageSetUpPr fitToPage="1"/>
  </sheetPr>
  <dimension ref="A1:L31"/>
  <sheetViews>
    <sheetView showGridLines="0" view="pageLayout" zoomScale="84" zoomScalePageLayoutView="84" workbookViewId="0">
      <selection activeCell="C7" sqref="C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12</v>
      </c>
      <c r="C2" s="5" t="s">
        <v>1</v>
      </c>
      <c r="D2" s="5" t="s">
        <v>13</v>
      </c>
      <c r="E2" s="5" t="s">
        <v>4</v>
      </c>
      <c r="F2" s="5" t="s">
        <v>14</v>
      </c>
      <c r="G2" s="5" t="s">
        <v>6</v>
      </c>
      <c r="H2" s="5" t="s">
        <v>16</v>
      </c>
      <c r="I2" s="5" t="s">
        <v>17</v>
      </c>
      <c r="J2" s="33" t="s">
        <v>1</v>
      </c>
      <c r="K2" s="48"/>
      <c r="L2" s="49"/>
    </row>
    <row r="3" spans="1:12" ht="30" customHeight="1" x14ac:dyDescent="0.25">
      <c r="A3" s="9"/>
      <c r="B3" s="67"/>
      <c r="C3" s="4">
        <f>IF(DAY(MaySun1)=1,MaySun1-6,MaySun1+1)</f>
        <v>45411</v>
      </c>
      <c r="D3" s="4">
        <f>IF(DAY(MaySun1)=1,MaySun1-5,MaySun1+2)</f>
        <v>45412</v>
      </c>
      <c r="E3" s="4">
        <f>IF(DAY(MaySun1)=1,MaySun1-4,MaySun1+3)</f>
        <v>45413</v>
      </c>
      <c r="F3" s="4">
        <f>IF(DAY(MaySun1)=1,MaySun1-3,MaySun1+4)</f>
        <v>45414</v>
      </c>
      <c r="G3" s="4">
        <f>IF(DAY(MaySun1)=1,MaySun1-2,MaySun1+5)</f>
        <v>45415</v>
      </c>
      <c r="H3" s="4">
        <f>IF(DAY(MaySun1)=1,MaySun1-1,MaySun1+6)</f>
        <v>45416</v>
      </c>
      <c r="I3" s="4">
        <f>IF(DAY(MaySun1)=1,MaySun1,MaySun1+7)</f>
        <v>45417</v>
      </c>
      <c r="J3" s="33"/>
      <c r="K3" s="50"/>
      <c r="L3" s="51"/>
    </row>
    <row r="4" spans="1:12" ht="30" customHeight="1" x14ac:dyDescent="0.25">
      <c r="A4" s="9"/>
      <c r="B4" s="67"/>
      <c r="C4" s="4">
        <f>IF(DAY(MaySun1)=1,MaySun1+1,MaySun1+8)</f>
        <v>45418</v>
      </c>
      <c r="D4" s="4">
        <f>IF(DAY(MaySun1)=1,MaySun1+2,MaySun1+9)</f>
        <v>45419</v>
      </c>
      <c r="E4" s="4">
        <f>IF(DAY(MaySun1)=1,MaySun1+3,MaySun1+10)</f>
        <v>45420</v>
      </c>
      <c r="F4" s="4">
        <f>IF(DAY(MaySun1)=1,MaySun1+4,MaySun1+11)</f>
        <v>45421</v>
      </c>
      <c r="G4" s="4">
        <f>IF(DAY(MaySun1)=1,MaySun1+5,MaySun1+12)</f>
        <v>45422</v>
      </c>
      <c r="H4" s="4">
        <f>IF(DAY(MaySun1)=1,MaySun1+6,MaySun1+13)</f>
        <v>45423</v>
      </c>
      <c r="I4" s="4">
        <f>IF(DAY(MaySun1)=1,MaySun1+7,MaySun1+14)</f>
        <v>45424</v>
      </c>
      <c r="J4" s="33"/>
      <c r="K4" s="50"/>
      <c r="L4" s="51"/>
    </row>
    <row r="5" spans="1:12" ht="30" customHeight="1" x14ac:dyDescent="0.25">
      <c r="A5" s="9"/>
      <c r="B5" s="67"/>
      <c r="C5" s="4">
        <f>IF(DAY(MaySun1)=1,MaySun1+8,MaySun1+15)</f>
        <v>45425</v>
      </c>
      <c r="D5" s="4">
        <f>IF(DAY(MaySun1)=1,MaySun1+9,MaySun1+16)</f>
        <v>45426</v>
      </c>
      <c r="E5" s="4">
        <f>IF(DAY(MaySun1)=1,MaySun1+10,MaySun1+17)</f>
        <v>45427</v>
      </c>
      <c r="F5" s="4">
        <f>IF(DAY(MaySun1)=1,MaySun1+11,MaySun1+18)</f>
        <v>45428</v>
      </c>
      <c r="G5" s="4">
        <f>IF(DAY(MaySun1)=1,MaySun1+12,MaySun1+19)</f>
        <v>45429</v>
      </c>
      <c r="H5" s="4">
        <f>IF(DAY(MaySun1)=1,MaySun1+13,MaySun1+20)</f>
        <v>45430</v>
      </c>
      <c r="I5" s="4">
        <f>IF(DAY(MaySun1)=1,MaySun1+14,MaySun1+21)</f>
        <v>45431</v>
      </c>
      <c r="J5" s="33"/>
      <c r="K5" s="50"/>
      <c r="L5" s="51"/>
    </row>
    <row r="6" spans="1:12" ht="30" customHeight="1" x14ac:dyDescent="0.25">
      <c r="A6" s="9"/>
      <c r="B6" s="67"/>
      <c r="C6" s="4">
        <f>IF(DAY(MaySun1)=1,MaySun1+15,MaySun1+22)</f>
        <v>45432</v>
      </c>
      <c r="D6" s="4">
        <f>IF(DAY(MaySun1)=1,MaySun1+16,MaySun1+23)</f>
        <v>45433</v>
      </c>
      <c r="E6" s="4">
        <f>IF(DAY(MaySun1)=1,MaySun1+17,MaySun1+24)</f>
        <v>45434</v>
      </c>
      <c r="F6" s="4">
        <f>IF(DAY(MaySun1)=1,MaySun1+18,MaySun1+25)</f>
        <v>45435</v>
      </c>
      <c r="G6" s="4">
        <f>IF(DAY(MaySun1)=1,MaySun1+19,MaySun1+26)</f>
        <v>45436</v>
      </c>
      <c r="H6" s="4">
        <f>IF(DAY(MaySun1)=1,MaySun1+20,MaySun1+27)</f>
        <v>45437</v>
      </c>
      <c r="I6" s="4">
        <f>IF(DAY(MaySun1)=1,MaySun1+21,MaySun1+28)</f>
        <v>45438</v>
      </c>
      <c r="J6" s="33"/>
      <c r="K6" s="50"/>
      <c r="L6" s="51"/>
    </row>
    <row r="7" spans="1:12" ht="30" customHeight="1" x14ac:dyDescent="0.25">
      <c r="A7" s="9"/>
      <c r="B7" s="67"/>
      <c r="C7" s="4">
        <f>IF(DAY(MaySun1)=1,MaySun1+22,MaySun1+29)</f>
        <v>45439</v>
      </c>
      <c r="D7" s="4">
        <f>IF(DAY(MaySun1)=1,MaySun1+23,MaySun1+30)</f>
        <v>45440</v>
      </c>
      <c r="E7" s="4">
        <f>IF(DAY(MaySun1)=1,MaySun1+24,MaySun1+31)</f>
        <v>45441</v>
      </c>
      <c r="F7" s="4">
        <f>IF(DAY(MaySun1)=1,MaySun1+25,MaySun1+32)</f>
        <v>45442</v>
      </c>
      <c r="G7" s="4">
        <f>IF(DAY(MaySun1)=1,MaySun1+26,MaySun1+33)</f>
        <v>45443</v>
      </c>
      <c r="H7" s="4">
        <f>IF(DAY(MaySun1)=1,MaySun1+27,MaySun1+34)</f>
        <v>45444</v>
      </c>
      <c r="I7" s="4">
        <f>IF(DAY(MaySun1)=1,MaySun1+28,MaySun1+35)</f>
        <v>45445</v>
      </c>
      <c r="J7" s="34"/>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4"/>
      <c r="K13" s="16"/>
      <c r="L13" s="11"/>
    </row>
    <row r="14" spans="1:12" ht="30" customHeight="1" x14ac:dyDescent="0.25">
      <c r="A14" s="18" t="s">
        <v>19</v>
      </c>
      <c r="B14" s="14"/>
      <c r="C14" s="63"/>
      <c r="D14" s="63"/>
      <c r="E14" s="63"/>
      <c r="F14" s="63"/>
      <c r="G14" s="63"/>
      <c r="H14" s="63"/>
      <c r="I14" s="15"/>
      <c r="J14" s="38"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4"/>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4"/>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2"/>
      <c r="C31" s="65"/>
      <c r="D31" s="65"/>
      <c r="E31" s="65"/>
      <c r="F31" s="65"/>
      <c r="G31" s="65"/>
      <c r="H31" s="65"/>
      <c r="I31" s="23"/>
      <c r="J31" s="34"/>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80" priority="6" stopIfTrue="1">
      <formula>DAY(C3)&gt;8</formula>
    </cfRule>
  </conditionalFormatting>
  <conditionalFormatting sqref="C7:I8">
    <cfRule type="expression" dxfId="79" priority="5" stopIfTrue="1">
      <formula>AND(DAY(C7)&gt;=1,DAY(C7)&lt;=15)</formula>
    </cfRule>
  </conditionalFormatting>
  <conditionalFormatting sqref="C3:I8">
    <cfRule type="expression" dxfId="78" priority="7">
      <formula>VLOOKUP(DAY(C3),AssignmentDays,1,FALSE)=DAY(C3)</formula>
    </cfRule>
  </conditionalFormatting>
  <conditionalFormatting sqref="B13:I13 B15:I15 B17:I17 B19:I19 B21:I21 B23:I23 B25:I25 B27:I27 B29:I29 B31:I31">
    <cfRule type="expression" dxfId="77" priority="4">
      <formula>B13&lt;&gt;""</formula>
    </cfRule>
  </conditionalFormatting>
  <conditionalFormatting sqref="B12:I12 B14:I14 B16:I16 B18:I18 B20:I20 B22:I22 B24:I24 B26:I26 B28:I28 B30:I30">
    <cfRule type="expression" dxfId="76" priority="3">
      <formula>B12&lt;&gt;""</formula>
    </cfRule>
  </conditionalFormatting>
  <conditionalFormatting sqref="B13:I13 B15:I15 B17:I17 B19:I19 B21:I21 B23:I23 B25:I25 B27:I27 B29:I29">
    <cfRule type="expression" dxfId="75" priority="2">
      <formula>COLUMN(B12)&gt;=2</formula>
    </cfRule>
  </conditionalFormatting>
  <conditionalFormatting sqref="B12:I31">
    <cfRule type="expression" dxfId="74" priority="1">
      <formula>COLUMN(B11)&gt;2</formula>
    </cfRule>
  </conditionalFormatting>
  <dataValidations disablePrompts="1" count="13">
    <dataValidation allowBlank="1" showInputMessage="1" showErrorMessage="1" prompt="Enter class in this row from columns B to I" sqref="B13" xr:uid="{00000000-0002-0000-0400-000000000000}"/>
    <dataValidation allowBlank="1" showInputMessage="1" showErrorMessage="1" prompt="Enter time in this row  from columns B to I" sqref="B12" xr:uid="{00000000-0002-0000-0400-000001000000}"/>
    <dataValidation allowBlank="1" showInputMessage="1" showErrorMessage="1" prompt="If this row contains a number less than the previous number or row of numbers, then this row contains dates for the next calendar month" sqref="C8" xr:uid="{00000000-0002-0000-0400-000002000000}"/>
    <dataValidation allowBlank="1" showInputMessage="1" showErrorMessage="1" prompt="If this cell doesn’t contain the number 1, then it is a day from a previous month. Cells C3:I8 contain dates for the current month" sqref="C3" xr:uid="{00000000-0002-0000-0400-000003000000}"/>
    <dataValidation allowBlank="1" showInputMessage="1" showErrorMessage="1" prompt="Cells C2:I2 contain weekdays" sqref="C2" xr:uid="{00000000-0002-0000-04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400-000005000000}"/>
    <dataValidation allowBlank="1" showInputMessage="1" showErrorMessage="1" prompt="Automatically updated calendar year. To change the year, update cell B1 on Jan worksheet" sqref="B1" xr:uid="{00000000-0002-0000-04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400-000007000000}"/>
    <dataValidation allowBlank="1" showInputMessage="1" showErrorMessage="1" prompt="Enter the assignment details in this column that correspond to the weekday in column J and day in column K for the calendar month at left" sqref="L1" xr:uid="{00000000-0002-0000-0400-000008000000}"/>
    <dataValidation allowBlank="1" showInputMessage="1" showErrorMessage="1" prompt="In this column, write the month's assignment day, which corresponds to the weekday in column J. This date will draw attention to the assignment in the left-hand calendar." sqref="K1" xr:uid="{00000000-0002-0000-0400-000009000000}"/>
    <dataValidation allowBlank="1" showInputMessage="1" showErrorMessage="1" prompt="Weekdays are in this row, from Monday to Friday" sqref="B11" xr:uid="{00000000-0002-0000-0400-00000A000000}"/>
    <dataValidation allowBlank="1" showInputMessage="1" showErrorMessage="1" prompt="Enter the time of your class and under it, in a new row, the class name for each weekday in columns B to I. Repeat this pattern for all classes in subsequent rows" sqref="B10" xr:uid="{00000000-0002-0000-0400-00000B000000}"/>
    <dataValidation allowBlank="1" showInputMessage="1" showErrorMessage="1" prompt="The assignment list entries for the month of May are automatically highlighted in the calendar. Assignments are written in a darker font. The days that correspond to the previous or following month have a lighter typeface." sqref="B2:B8" xr:uid="{00000000-0002-0000-04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pageSetUpPr fitToPage="1"/>
  </sheetPr>
  <dimension ref="A1:L31"/>
  <sheetViews>
    <sheetView showGridLines="0" view="pageLayout" zoomScale="84" zoomScalePageLayoutView="84" workbookViewId="0">
      <selection activeCell="C4" sqref="C4"/>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28</v>
      </c>
      <c r="C2" s="5" t="s">
        <v>1</v>
      </c>
      <c r="D2" s="5" t="s">
        <v>13</v>
      </c>
      <c r="E2" s="5" t="s">
        <v>4</v>
      </c>
      <c r="F2" s="5" t="s">
        <v>14</v>
      </c>
      <c r="G2" s="5" t="s">
        <v>6</v>
      </c>
      <c r="H2" s="5" t="s">
        <v>16</v>
      </c>
      <c r="I2" s="5" t="s">
        <v>17</v>
      </c>
      <c r="J2" s="33" t="s">
        <v>1</v>
      </c>
      <c r="K2" s="48"/>
      <c r="L2" s="49"/>
    </row>
    <row r="3" spans="1:12" ht="30" customHeight="1" x14ac:dyDescent="0.25">
      <c r="A3" s="9"/>
      <c r="B3" s="67"/>
      <c r="C3" s="4">
        <f>IF(DAY(JunSun1)=1,JunSun1-6,JunSun1+1)</f>
        <v>45439</v>
      </c>
      <c r="D3" s="4">
        <f>IF(DAY(JunSun1)=1,JunSun1-5,JunSun1+2)</f>
        <v>45440</v>
      </c>
      <c r="E3" s="4">
        <f>IF(DAY(JunSun1)=1,JunSun1-4,JunSun1+3)</f>
        <v>45441</v>
      </c>
      <c r="F3" s="4">
        <f>IF(DAY(JunSun1)=1,JunSun1-3,JunSun1+4)</f>
        <v>45442</v>
      </c>
      <c r="G3" s="4">
        <f>IF(DAY(JunSun1)=1,JunSun1-2,JunSun1+5)</f>
        <v>45443</v>
      </c>
      <c r="H3" s="4">
        <f>IF(DAY(JunSun1)=1,JunSun1-1,JunSun1+6)</f>
        <v>45444</v>
      </c>
      <c r="I3" s="4">
        <f>IF(DAY(JunSun1)=1,JunSun1,JunSun1+7)</f>
        <v>45445</v>
      </c>
      <c r="J3" s="33"/>
      <c r="K3" s="50"/>
      <c r="L3" s="51"/>
    </row>
    <row r="4" spans="1:12" ht="30" customHeight="1" x14ac:dyDescent="0.25">
      <c r="A4" s="9"/>
      <c r="B4" s="67"/>
      <c r="C4" s="4">
        <f>IF(DAY(JunSun1)=1,JunSun1+1,JunSun1+8)</f>
        <v>45446</v>
      </c>
      <c r="D4" s="4">
        <f>IF(DAY(JunSun1)=1,JunSun1+2,JunSun1+9)</f>
        <v>45447</v>
      </c>
      <c r="E4" s="4">
        <f>IF(DAY(JunSun1)=1,JunSun1+3,JunSun1+10)</f>
        <v>45448</v>
      </c>
      <c r="F4" s="4">
        <f>IF(DAY(JunSun1)=1,JunSun1+4,JunSun1+11)</f>
        <v>45449</v>
      </c>
      <c r="G4" s="4">
        <f>IF(DAY(JunSun1)=1,JunSun1+5,JunSun1+12)</f>
        <v>45450</v>
      </c>
      <c r="H4" s="4">
        <f>IF(DAY(JunSun1)=1,JunSun1+6,JunSun1+13)</f>
        <v>45451</v>
      </c>
      <c r="I4" s="4">
        <f>IF(DAY(JunSun1)=1,JunSun1+7,JunSun1+14)</f>
        <v>45452</v>
      </c>
      <c r="J4" s="33"/>
      <c r="K4" s="50"/>
      <c r="L4" s="51"/>
    </row>
    <row r="5" spans="1:12" ht="30" customHeight="1" x14ac:dyDescent="0.25">
      <c r="A5" s="9"/>
      <c r="B5" s="67"/>
      <c r="C5" s="4">
        <f>IF(DAY(JunSun1)=1,JunSun1+8,JunSun1+15)</f>
        <v>45453</v>
      </c>
      <c r="D5" s="4">
        <f>IF(DAY(JunSun1)=1,JunSun1+9,JunSun1+16)</f>
        <v>45454</v>
      </c>
      <c r="E5" s="4">
        <f>IF(DAY(JunSun1)=1,JunSun1+10,JunSun1+17)</f>
        <v>45455</v>
      </c>
      <c r="F5" s="4">
        <f>IF(DAY(JunSun1)=1,JunSun1+11,JunSun1+18)</f>
        <v>45456</v>
      </c>
      <c r="G5" s="4">
        <f>IF(DAY(JunSun1)=1,JunSun1+12,JunSun1+19)</f>
        <v>45457</v>
      </c>
      <c r="H5" s="4">
        <f>IF(DAY(JunSun1)=1,JunSun1+13,JunSun1+20)</f>
        <v>45458</v>
      </c>
      <c r="I5" s="4">
        <f>IF(DAY(JunSun1)=1,JunSun1+14,JunSun1+21)</f>
        <v>45459</v>
      </c>
      <c r="J5" s="33"/>
      <c r="K5" s="50"/>
      <c r="L5" s="51"/>
    </row>
    <row r="6" spans="1:12" ht="30" customHeight="1" x14ac:dyDescent="0.25">
      <c r="A6" s="9"/>
      <c r="B6" s="67"/>
      <c r="C6" s="4">
        <f>IF(DAY(JunSun1)=1,JunSun1+15,JunSun1+22)</f>
        <v>45460</v>
      </c>
      <c r="D6" s="4">
        <f>IF(DAY(JunSun1)=1,JunSun1+16,JunSun1+23)</f>
        <v>45461</v>
      </c>
      <c r="E6" s="4">
        <f>IF(DAY(JunSun1)=1,JunSun1+17,JunSun1+24)</f>
        <v>45462</v>
      </c>
      <c r="F6" s="4">
        <f>IF(DAY(JunSun1)=1,JunSun1+18,JunSun1+25)</f>
        <v>45463</v>
      </c>
      <c r="G6" s="4">
        <f>IF(DAY(JunSun1)=1,JunSun1+19,JunSun1+26)</f>
        <v>45464</v>
      </c>
      <c r="H6" s="4">
        <f>IF(DAY(JunSun1)=1,JunSun1+20,JunSun1+27)</f>
        <v>45465</v>
      </c>
      <c r="I6" s="4">
        <f>IF(DAY(JunSun1)=1,JunSun1+21,JunSun1+28)</f>
        <v>45466</v>
      </c>
      <c r="J6" s="33"/>
      <c r="K6" s="50"/>
      <c r="L6" s="51"/>
    </row>
    <row r="7" spans="1:12" ht="30" customHeight="1" x14ac:dyDescent="0.25">
      <c r="A7" s="9"/>
      <c r="B7" s="67"/>
      <c r="C7" s="4">
        <f>IF(DAY(JunSun1)=1,JunSun1+22,JunSun1+29)</f>
        <v>45467</v>
      </c>
      <c r="D7" s="4">
        <f>IF(DAY(JunSun1)=1,JunSun1+23,JunSun1+30)</f>
        <v>45468</v>
      </c>
      <c r="E7" s="4">
        <f>IF(DAY(JunSun1)=1,JunSun1+24,JunSun1+31)</f>
        <v>45469</v>
      </c>
      <c r="F7" s="4">
        <f>IF(DAY(JunSun1)=1,JunSun1+25,JunSun1+32)</f>
        <v>45470</v>
      </c>
      <c r="G7" s="4">
        <f>IF(DAY(JunSun1)=1,JunSun1+26,JunSun1+33)</f>
        <v>45471</v>
      </c>
      <c r="H7" s="4">
        <f>IF(DAY(JunSun1)=1,JunSun1+27,JunSun1+34)</f>
        <v>45472</v>
      </c>
      <c r="I7" s="4">
        <f>IF(DAY(JunSun1)=1,JunSun1+28,JunSun1+35)</f>
        <v>45473</v>
      </c>
      <c r="J7" s="39"/>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2"/>
      <c r="C31" s="65"/>
      <c r="D31" s="65"/>
      <c r="E31" s="65"/>
      <c r="F31" s="65"/>
      <c r="G31" s="65"/>
      <c r="H31" s="65"/>
      <c r="I31" s="23"/>
      <c r="J31" s="33"/>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70" priority="6" stopIfTrue="1">
      <formula>DAY(C3)&gt;8</formula>
    </cfRule>
  </conditionalFormatting>
  <conditionalFormatting sqref="C7:I8">
    <cfRule type="expression" dxfId="69" priority="5" stopIfTrue="1">
      <formula>AND(DAY(C7)&gt;=1,DAY(C7)&lt;=15)</formula>
    </cfRule>
  </conditionalFormatting>
  <conditionalFormatting sqref="C3:I8">
    <cfRule type="expression" dxfId="68" priority="7">
      <formula>VLOOKUP(DAY(C3),AssignmentDays,1,FALSE)=DAY(C3)</formula>
    </cfRule>
  </conditionalFormatting>
  <conditionalFormatting sqref="B13:I13 B15:I15 B17:I17 B19:I19 B21:I21 B23:I23 B25:I25 B27:I27 B29:I29 B31:I31">
    <cfRule type="expression" dxfId="67" priority="4">
      <formula>B13&lt;&gt;""</formula>
    </cfRule>
  </conditionalFormatting>
  <conditionalFormatting sqref="B12:I12 B14:I14 B16:I16 B18:I18 B20:I20 B22:I22 B24:I24 B26:I26 B28:I28 B30:I30">
    <cfRule type="expression" dxfId="66" priority="3">
      <formula>B12&lt;&gt;""</formula>
    </cfRule>
  </conditionalFormatting>
  <conditionalFormatting sqref="B13:I13 B15:I15 B17:I17 B19:I19 B21:I21 B23:I23 B25:I25 B27:I27 B29:I29">
    <cfRule type="expression" dxfId="65" priority="2">
      <formula>COLUMN(B13)&gt;=2</formula>
    </cfRule>
  </conditionalFormatting>
  <conditionalFormatting sqref="B12:I31">
    <cfRule type="expression" dxfId="64" priority="1">
      <formula>COLUMN(B12)&gt;2</formula>
    </cfRule>
  </conditionalFormatting>
  <dataValidations disablePrompts="1" xWindow="282" yWindow="780" count="13">
    <dataValidation allowBlank="1" showInputMessage="1" showErrorMessage="1" prompt="Automatically updated calendar year. To change the year, update cell B1 on Jan worksheet" sqref="B1" xr:uid="{00000000-0002-0000-05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500-000001000000}"/>
    <dataValidation allowBlank="1" showInputMessage="1" showErrorMessage="1" prompt="Cells C2:I2 contain weekdays" sqref="C2" xr:uid="{00000000-0002-0000-0500-000002000000}"/>
    <dataValidation allowBlank="1" showInputMessage="1" showErrorMessage="1" prompt="If this cell doesn’t contain the number 1, then it is a day from a previous month. Cells C3:I8 contain dates for the current month" sqref="C3" xr:uid="{00000000-0002-0000-0500-000003000000}"/>
    <dataValidation allowBlank="1" showInputMessage="1" showErrorMessage="1" prompt="If this row contains a number less than the previous number or row of numbers, then this row contains dates for the next calendar month" sqref="C8" xr:uid="{00000000-0002-0000-0500-000004000000}"/>
    <dataValidation allowBlank="1" showInputMessage="1" showErrorMessage="1" prompt="Enter time in this row  from columns B to I" sqref="B12" xr:uid="{00000000-0002-0000-0500-000005000000}"/>
    <dataValidation allowBlank="1" showInputMessage="1" showErrorMessage="1" prompt="Enter class in this row from columns B to I" sqref="B13" xr:uid="{00000000-0002-0000-05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500-000007000000}"/>
    <dataValidation allowBlank="1" showInputMessage="1" showErrorMessage="1" prompt="Enter the assignment details in this column that correspond to the weekday in column J and day in column K for the calendar month at left" sqref="L1" xr:uid="{00000000-0002-0000-0500-000008000000}"/>
    <dataValidation allowBlank="1" showInputMessage="1" showErrorMessage="1" prompt="In this column, write the month's assignment day, which corresponds to the weekday in column J. This date will draw attention to the assignment in the left-hand calendar." sqref="K1" xr:uid="{00000000-0002-0000-0500-000009000000}"/>
    <dataValidation allowBlank="1" showInputMessage="1" showErrorMessage="1" prompt="Weekdays are in this row, from Monday to Friday" sqref="B11" xr:uid="{00000000-0002-0000-0500-00000A000000}"/>
    <dataValidation allowBlank="1" showInputMessage="1" showErrorMessage="1" prompt="Enter the time of your class and under it, in a new row, the class name for each weekday in columns B to I. Repeat this pattern for all classes in subsequent rows" sqref="B10" xr:uid="{00000000-0002-0000-0500-00000B000000}"/>
    <dataValidation allowBlank="1" showInputMessage="1" showErrorMessage="1" prompt="The assignment list entries for the month of June are automatically highlighted in the calendar. Assignments are written in a darker font. The days that correspond to the previous or following month have a lighter typeface." sqref="B2:B8" xr:uid="{00000000-0002-0000-05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pageSetUpPr fitToPage="1"/>
  </sheetPr>
  <dimension ref="A1:L31"/>
  <sheetViews>
    <sheetView showGridLines="0" showWhiteSpace="0" view="pageLayout" zoomScale="78" zoomScalePageLayoutView="78" workbookViewId="0">
      <selection activeCell="E7" sqref="E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29</v>
      </c>
      <c r="C2" s="5" t="s">
        <v>1</v>
      </c>
      <c r="D2" s="5" t="s">
        <v>13</v>
      </c>
      <c r="E2" s="5" t="s">
        <v>4</v>
      </c>
      <c r="F2" s="5" t="s">
        <v>14</v>
      </c>
      <c r="G2" s="5" t="s">
        <v>6</v>
      </c>
      <c r="H2" s="5" t="s">
        <v>16</v>
      </c>
      <c r="I2" s="5" t="s">
        <v>17</v>
      </c>
      <c r="J2" s="33" t="s">
        <v>1</v>
      </c>
      <c r="K2" s="48"/>
      <c r="L2" s="49"/>
    </row>
    <row r="3" spans="1:12" ht="30" customHeight="1" x14ac:dyDescent="0.25">
      <c r="A3" s="9"/>
      <c r="B3" s="67"/>
      <c r="C3" s="4">
        <f>IF(DAY(JulSun1)=1,JulSun1-6,JulSun1+1)</f>
        <v>45474</v>
      </c>
      <c r="D3" s="4">
        <f>IF(DAY(JulSun1)=1,JulSun1-5,JulSun1+2)</f>
        <v>45475</v>
      </c>
      <c r="E3" s="4">
        <f>IF(DAY(JulSun1)=1,JulSun1-4,JulSun1+3)</f>
        <v>45476</v>
      </c>
      <c r="F3" s="4">
        <f>IF(DAY(JulSun1)=1,JulSun1-3,JulSun1+4)</f>
        <v>45477</v>
      </c>
      <c r="G3" s="4">
        <f>IF(DAY(JulSun1)=1,JulSun1-2,JulSun1+5)</f>
        <v>45478</v>
      </c>
      <c r="H3" s="4">
        <f>IF(DAY(JulSun1)=1,JulSun1-1,JulSun1+6)</f>
        <v>45479</v>
      </c>
      <c r="I3" s="4">
        <f>IF(DAY(JulSun1)=1,JulSun1,JulSun1+7)</f>
        <v>45480</v>
      </c>
      <c r="J3" s="33"/>
      <c r="K3" s="50"/>
      <c r="L3" s="51"/>
    </row>
    <row r="4" spans="1:12" ht="30" customHeight="1" x14ac:dyDescent="0.25">
      <c r="A4" s="9"/>
      <c r="B4" s="67"/>
      <c r="C4" s="4">
        <f>IF(DAY(JulSun1)=1,JulSun1+1,JulSun1+8)</f>
        <v>45481</v>
      </c>
      <c r="D4" s="4">
        <f>IF(DAY(JulSun1)=1,JulSun1+2,JulSun1+9)</f>
        <v>45482</v>
      </c>
      <c r="E4" s="4">
        <f>IF(DAY(JulSun1)=1,JulSun1+3,JulSun1+10)</f>
        <v>45483</v>
      </c>
      <c r="F4" s="4">
        <f>IF(DAY(JulSun1)=1,JulSun1+4,JulSun1+11)</f>
        <v>45484</v>
      </c>
      <c r="G4" s="4">
        <f>IF(DAY(JulSun1)=1,JulSun1+5,JulSun1+12)</f>
        <v>45485</v>
      </c>
      <c r="H4" s="4">
        <f>IF(DAY(JulSun1)=1,JulSun1+6,JulSun1+13)</f>
        <v>45486</v>
      </c>
      <c r="I4" s="4">
        <f>IF(DAY(JulSun1)=1,JulSun1+7,JulSun1+14)</f>
        <v>45487</v>
      </c>
      <c r="J4" s="33"/>
      <c r="K4" s="50"/>
      <c r="L4" s="51"/>
    </row>
    <row r="5" spans="1:12" ht="30" customHeight="1" x14ac:dyDescent="0.25">
      <c r="A5" s="9"/>
      <c r="B5" s="67"/>
      <c r="C5" s="4">
        <f>IF(DAY(JulSun1)=1,JulSun1+8,JulSun1+15)</f>
        <v>45488</v>
      </c>
      <c r="D5" s="4">
        <f>IF(DAY(JulSun1)=1,JulSun1+9,JulSun1+16)</f>
        <v>45489</v>
      </c>
      <c r="E5" s="4">
        <f>IF(DAY(JulSun1)=1,JulSun1+10,JulSun1+17)</f>
        <v>45490</v>
      </c>
      <c r="F5" s="4">
        <f>IF(DAY(JulSun1)=1,JulSun1+11,JulSun1+18)</f>
        <v>45491</v>
      </c>
      <c r="G5" s="4">
        <f>IF(DAY(JulSun1)=1,JulSun1+12,JulSun1+19)</f>
        <v>45492</v>
      </c>
      <c r="H5" s="4">
        <f>IF(DAY(JulSun1)=1,JulSun1+13,JulSun1+20)</f>
        <v>45493</v>
      </c>
      <c r="I5" s="4">
        <f>IF(DAY(JulSun1)=1,JulSun1+14,JulSun1+21)</f>
        <v>45494</v>
      </c>
      <c r="J5" s="33"/>
      <c r="K5" s="50"/>
      <c r="L5" s="51"/>
    </row>
    <row r="6" spans="1:12" ht="30" customHeight="1" x14ac:dyDescent="0.25">
      <c r="A6" s="9"/>
      <c r="B6" s="67"/>
      <c r="C6" s="4">
        <f>IF(DAY(JulSun1)=1,JulSun1+15,JulSun1+22)</f>
        <v>45495</v>
      </c>
      <c r="D6" s="4">
        <f>IF(DAY(JulSun1)=1,JulSun1+16,JulSun1+23)</f>
        <v>45496</v>
      </c>
      <c r="E6" s="4">
        <f>IF(DAY(JulSun1)=1,JulSun1+17,JulSun1+24)</f>
        <v>45497</v>
      </c>
      <c r="F6" s="4">
        <f>IF(DAY(JulSun1)=1,JulSun1+18,JulSun1+25)</f>
        <v>45498</v>
      </c>
      <c r="G6" s="4">
        <f>IF(DAY(JulSun1)=1,JulSun1+19,JulSun1+26)</f>
        <v>45499</v>
      </c>
      <c r="H6" s="4">
        <f>IF(DAY(JulSun1)=1,JulSun1+20,JulSun1+27)</f>
        <v>45500</v>
      </c>
      <c r="I6" s="4">
        <f>IF(DAY(JulSun1)=1,JulSun1+21,JulSun1+28)</f>
        <v>45501</v>
      </c>
      <c r="J6" s="33"/>
      <c r="K6" s="50"/>
      <c r="L6" s="51"/>
    </row>
    <row r="7" spans="1:12" ht="30" customHeight="1" x14ac:dyDescent="0.25">
      <c r="A7" s="9"/>
      <c r="B7" s="67"/>
      <c r="C7" s="4">
        <f>IF(DAY(JulSun1)=1,JulSun1+22,JulSun1+29)</f>
        <v>45502</v>
      </c>
      <c r="D7" s="4">
        <f>IF(DAY(JulSun1)=1,JulSun1+23,JulSun1+30)</f>
        <v>45503</v>
      </c>
      <c r="E7" s="4">
        <f>IF(DAY(JulSun1)=1,JulSun1+24,JulSun1+31)</f>
        <v>45504</v>
      </c>
      <c r="F7" s="4">
        <f>IF(DAY(JulSun1)=1,JulSun1+25,JulSun1+32)</f>
        <v>45505</v>
      </c>
      <c r="G7" s="4">
        <f>IF(DAY(JulSun1)=1,JulSun1+26,JulSun1+33)</f>
        <v>45506</v>
      </c>
      <c r="H7" s="4">
        <f>IF(DAY(JulSun1)=1,JulSun1+27,JulSun1+34)</f>
        <v>45507</v>
      </c>
      <c r="I7" s="4">
        <f>IF(DAY(JulSun1)=1,JulSun1+28,JulSun1+35)</f>
        <v>45508</v>
      </c>
      <c r="J7" s="37"/>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2"/>
      <c r="C31" s="65"/>
      <c r="D31" s="65"/>
      <c r="E31" s="65"/>
      <c r="F31" s="65"/>
      <c r="G31" s="65"/>
      <c r="H31" s="65"/>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60" priority="6" stopIfTrue="1">
      <formula>DAY(C3)&gt;8</formula>
    </cfRule>
  </conditionalFormatting>
  <conditionalFormatting sqref="C7:I8">
    <cfRule type="expression" dxfId="59" priority="5" stopIfTrue="1">
      <formula>AND(DAY(C7)&gt;=1,DAY(C7)&lt;=15)</formula>
    </cfRule>
  </conditionalFormatting>
  <conditionalFormatting sqref="C3:I8">
    <cfRule type="expression" dxfId="58" priority="7">
      <formula>VLOOKUP(DAY(C3),AssignmentDays,1,FALSE)=DAY(C3)</formula>
    </cfRule>
  </conditionalFormatting>
  <conditionalFormatting sqref="B12:I12 B14:I14 B16:I16 B18:I18 B20:I20 B22:I22 B24:I24 B26:I26 B28:I28 B30:I30">
    <cfRule type="expression" dxfId="57" priority="4">
      <formula>B12&lt;&gt;""</formula>
    </cfRule>
  </conditionalFormatting>
  <conditionalFormatting sqref="B13:I13 B15:I15 B17:I17 B19:I19 B21:I21 B23:I23 B25:I25 B27:I27 B29:I29 B31:I31">
    <cfRule type="expression" dxfId="56" priority="3">
      <formula>B13&lt;&gt;""</formula>
    </cfRule>
  </conditionalFormatting>
  <conditionalFormatting sqref="B13:I13 B15:I15 B17:I17 B19:I19 B21:I21 B23:I23 B25:I25 B27:I27 B29:I29">
    <cfRule type="expression" dxfId="55" priority="2">
      <formula>COLUMN(B13)&gt;=2</formula>
    </cfRule>
  </conditionalFormatting>
  <conditionalFormatting sqref="B12:I31">
    <cfRule type="expression" dxfId="54" priority="1">
      <formula>COLUMN(B12)&gt;2</formula>
    </cfRule>
  </conditionalFormatting>
  <dataValidations xWindow="239" yWindow="583" count="13">
    <dataValidation allowBlank="1" showInputMessage="1" showErrorMessage="1" prompt="Enter class in this row from columns B to I" sqref="B13" xr:uid="{00000000-0002-0000-0600-000000000000}"/>
    <dataValidation allowBlank="1" showInputMessage="1" showErrorMessage="1" prompt="Enter time in this row  from columns B to I" sqref="B12" xr:uid="{00000000-0002-0000-0600-000001000000}"/>
    <dataValidation allowBlank="1" showInputMessage="1" showErrorMessage="1" prompt="If this row contains a number less than the previous number or row of numbers, then this row contains dates for the next calendar month" sqref="C8" xr:uid="{00000000-0002-0000-0600-000002000000}"/>
    <dataValidation allowBlank="1" showInputMessage="1" showErrorMessage="1" prompt="If this cell doesn’t contain the number 1, then it is a day from a previous month. Cells C3:I8 contain dates for the current month" sqref="C3" xr:uid="{00000000-0002-0000-0600-000003000000}"/>
    <dataValidation allowBlank="1" showInputMessage="1" showErrorMessage="1" prompt="Cells C2:I2 contain weekdays" sqref="C2" xr:uid="{00000000-0002-0000-06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600-000005000000}"/>
    <dataValidation allowBlank="1" showInputMessage="1" showErrorMessage="1" prompt="Automatically updated calendar year. To change the year, update cell B1 on Jan worksheet" sqref="B1" xr:uid="{00000000-0002-0000-06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600-000007000000}"/>
    <dataValidation allowBlank="1" showInputMessage="1" showErrorMessage="1" prompt="Enter the assignment details in this column that correspond to the weekday in column J and day in column K for the calendar month at left" sqref="L1" xr:uid="{00000000-0002-0000-0600-000008000000}"/>
    <dataValidation allowBlank="1" showInputMessage="1" showErrorMessage="1" prompt="In this column, write the month's assignment day, which corresponds to the weekday in column J. This date will draw attention to the assignment in the left-hand calendar." sqref="K1" xr:uid="{00000000-0002-0000-0600-000009000000}"/>
    <dataValidation allowBlank="1" showInputMessage="1" showErrorMessage="1" prompt="Weekdays are in this row, from Monday to Friday" sqref="B11" xr:uid="{00000000-0002-0000-0600-00000A000000}"/>
    <dataValidation allowBlank="1" showInputMessage="1" showErrorMessage="1" prompt="Enter the time of your class and under it, in a new row, the class name for each weekday in columns B to I. Repeat this pattern for all classes in subsequent rows" sqref="B10" xr:uid="{00000000-0002-0000-0600-00000B000000}"/>
    <dataValidation allowBlank="1" showInputMessage="1" showErrorMessage="1" prompt="The assignment list entries for the month of July are automatically highlighted in the calendar. Assignments are written in a darker font. The days that correspond to the previous or following month have a lighter typeface." sqref="B2:B8" xr:uid="{00000000-0002-0000-0600-00000C000000}"/>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pageSetUpPr fitToPage="1"/>
  </sheetPr>
  <dimension ref="A1:L31"/>
  <sheetViews>
    <sheetView showGridLines="0" view="pageLayout" zoomScale="84" zoomScalePageLayoutView="84" workbookViewId="0">
      <selection activeCell="F3" sqref="F3"/>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30</v>
      </c>
      <c r="C2" s="5" t="s">
        <v>1</v>
      </c>
      <c r="D2" s="5" t="s">
        <v>13</v>
      </c>
      <c r="E2" s="5" t="s">
        <v>4</v>
      </c>
      <c r="F2" s="5" t="s">
        <v>14</v>
      </c>
      <c r="G2" s="5" t="s">
        <v>6</v>
      </c>
      <c r="H2" s="5" t="s">
        <v>16</v>
      </c>
      <c r="I2" s="5" t="s">
        <v>17</v>
      </c>
      <c r="J2" s="33" t="s">
        <v>1</v>
      </c>
      <c r="K2" s="48"/>
      <c r="L2" s="49"/>
    </row>
    <row r="3" spans="1:12" ht="30" customHeight="1" x14ac:dyDescent="0.25">
      <c r="A3" s="9"/>
      <c r="B3" s="67"/>
      <c r="C3" s="4">
        <f>IF(DAY(AugSun1)=1,AugSun1-6,AugSun1+1)</f>
        <v>45502</v>
      </c>
      <c r="D3" s="4">
        <f>IF(DAY(AugSun1)=1,AugSun1-5,AugSun1+2)</f>
        <v>45503</v>
      </c>
      <c r="E3" s="4">
        <f>IF(DAY(AugSun1)=1,AugSun1-4,AugSun1+3)</f>
        <v>45504</v>
      </c>
      <c r="F3" s="4">
        <f>IF(DAY(AugSun1)=1,AugSun1-3,AugSun1+4)</f>
        <v>45505</v>
      </c>
      <c r="G3" s="4">
        <f>IF(DAY(AugSun1)=1,AugSun1-2,AugSun1+5)</f>
        <v>45506</v>
      </c>
      <c r="H3" s="4">
        <f>IF(DAY(AugSun1)=1,AugSun1-1,AugSun1+6)</f>
        <v>45507</v>
      </c>
      <c r="I3" s="4">
        <f>IF(DAY(AugSun1)=1,AugSun1,AugSun1+7)</f>
        <v>45508</v>
      </c>
      <c r="J3" s="33"/>
      <c r="K3" s="50"/>
      <c r="L3" s="51"/>
    </row>
    <row r="4" spans="1:12" ht="30" customHeight="1" x14ac:dyDescent="0.25">
      <c r="A4" s="9"/>
      <c r="B4" s="67"/>
      <c r="C4" s="4">
        <f>IF(DAY(AugSun1)=1,AugSun1+1,AugSun1+8)</f>
        <v>45509</v>
      </c>
      <c r="D4" s="4">
        <f>IF(DAY(AugSun1)=1,AugSun1+2,AugSun1+9)</f>
        <v>45510</v>
      </c>
      <c r="E4" s="4">
        <f>IF(DAY(AugSun1)=1,AugSun1+3,AugSun1+10)</f>
        <v>45511</v>
      </c>
      <c r="F4" s="4">
        <f>IF(DAY(AugSun1)=1,AugSun1+4,AugSun1+11)</f>
        <v>45512</v>
      </c>
      <c r="G4" s="4">
        <f>IF(DAY(AugSun1)=1,AugSun1+5,AugSun1+12)</f>
        <v>45513</v>
      </c>
      <c r="H4" s="4">
        <f>IF(DAY(AugSun1)=1,AugSun1+6,AugSun1+13)</f>
        <v>45514</v>
      </c>
      <c r="I4" s="4">
        <f>IF(DAY(AugSun1)=1,AugSun1+7,AugSun1+14)</f>
        <v>45515</v>
      </c>
      <c r="J4" s="33"/>
      <c r="K4" s="50"/>
      <c r="L4" s="51"/>
    </row>
    <row r="5" spans="1:12" ht="30" customHeight="1" x14ac:dyDescent="0.25">
      <c r="A5" s="9"/>
      <c r="B5" s="67"/>
      <c r="C5" s="4">
        <f>IF(DAY(AugSun1)=1,AugSun1+8,AugSun1+15)</f>
        <v>45516</v>
      </c>
      <c r="D5" s="4">
        <f>IF(DAY(AugSun1)=1,AugSun1+9,AugSun1+16)</f>
        <v>45517</v>
      </c>
      <c r="E5" s="4">
        <f>IF(DAY(AugSun1)=1,AugSun1+10,AugSun1+17)</f>
        <v>45518</v>
      </c>
      <c r="F5" s="4">
        <f>IF(DAY(AugSun1)=1,AugSun1+11,AugSun1+18)</f>
        <v>45519</v>
      </c>
      <c r="G5" s="4">
        <f>IF(DAY(AugSun1)=1,AugSun1+12,AugSun1+19)</f>
        <v>45520</v>
      </c>
      <c r="H5" s="4">
        <f>IF(DAY(AugSun1)=1,AugSun1+13,AugSun1+20)</f>
        <v>45521</v>
      </c>
      <c r="I5" s="4">
        <f>IF(DAY(AugSun1)=1,AugSun1+14,AugSun1+21)</f>
        <v>45522</v>
      </c>
      <c r="J5" s="33"/>
      <c r="K5" s="50"/>
      <c r="L5" s="51"/>
    </row>
    <row r="6" spans="1:12" ht="30" customHeight="1" x14ac:dyDescent="0.25">
      <c r="A6" s="9"/>
      <c r="B6" s="67"/>
      <c r="C6" s="4">
        <f>IF(DAY(AugSun1)=1,AugSun1+15,AugSun1+22)</f>
        <v>45523</v>
      </c>
      <c r="D6" s="4">
        <f>IF(DAY(AugSun1)=1,AugSun1+16,AugSun1+23)</f>
        <v>45524</v>
      </c>
      <c r="E6" s="4">
        <f>IF(DAY(AugSun1)=1,AugSun1+17,AugSun1+24)</f>
        <v>45525</v>
      </c>
      <c r="F6" s="4">
        <f>IF(DAY(AugSun1)=1,AugSun1+18,AugSun1+25)</f>
        <v>45526</v>
      </c>
      <c r="G6" s="4">
        <f>IF(DAY(AugSun1)=1,AugSun1+19,AugSun1+26)</f>
        <v>45527</v>
      </c>
      <c r="H6" s="4">
        <f>IF(DAY(AugSun1)=1,AugSun1+20,AugSun1+27)</f>
        <v>45528</v>
      </c>
      <c r="I6" s="4">
        <f>IF(DAY(AugSun1)=1,AugSun1+21,AugSun1+28)</f>
        <v>45529</v>
      </c>
      <c r="J6" s="33"/>
      <c r="K6" s="50"/>
      <c r="L6" s="51"/>
    </row>
    <row r="7" spans="1:12" ht="30" customHeight="1" x14ac:dyDescent="0.25">
      <c r="A7" s="9"/>
      <c r="B7" s="67"/>
      <c r="C7" s="4">
        <f>IF(DAY(AugSun1)=1,AugSun1+22,AugSun1+29)</f>
        <v>45530</v>
      </c>
      <c r="D7" s="4">
        <f>IF(DAY(AugSun1)=1,AugSun1+23,AugSun1+30)</f>
        <v>45531</v>
      </c>
      <c r="E7" s="4">
        <f>IF(DAY(AugSun1)=1,AugSun1+24,AugSun1+31)</f>
        <v>45532</v>
      </c>
      <c r="F7" s="4">
        <f>IF(DAY(AugSun1)=1,AugSun1+25,AugSun1+32)</f>
        <v>45533</v>
      </c>
      <c r="G7" s="4">
        <f>IF(DAY(AugSun1)=1,AugSun1+26,AugSun1+33)</f>
        <v>45534</v>
      </c>
      <c r="H7" s="4">
        <f>IF(DAY(AugSun1)=1,AugSun1+27,AugSun1+34)</f>
        <v>45535</v>
      </c>
      <c r="I7" s="4">
        <f>IF(DAY(AugSun1)=1,AugSun1+28,AugSun1+35)</f>
        <v>45536</v>
      </c>
      <c r="J7" s="34"/>
      <c r="K7" s="16"/>
      <c r="L7" s="11"/>
    </row>
    <row r="8" spans="1:12" ht="30" customHeight="1" x14ac:dyDescent="0.25">
      <c r="A8" s="9"/>
      <c r="B8" s="68"/>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4"/>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4"/>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4"/>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8"/>
      <c r="C31" s="72"/>
      <c r="D31" s="72"/>
      <c r="E31" s="72"/>
      <c r="F31" s="72"/>
      <c r="G31" s="72"/>
      <c r="H31" s="72"/>
      <c r="I31" s="29"/>
      <c r="J31" s="33"/>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51" priority="6" stopIfTrue="1">
      <formula>DAY(C3)&gt;8</formula>
    </cfRule>
  </conditionalFormatting>
  <conditionalFormatting sqref="C7:I8">
    <cfRule type="expression" dxfId="50" priority="5" stopIfTrue="1">
      <formula>AND(DAY(C7)&gt;=1,DAY(C7)&lt;=15)</formula>
    </cfRule>
  </conditionalFormatting>
  <conditionalFormatting sqref="C3:I8">
    <cfRule type="expression" dxfId="49" priority="7">
      <formula>VLOOKUP(DAY(C3),AssignmentDays,1,FALSE)=DAY(C3)</formula>
    </cfRule>
  </conditionalFormatting>
  <conditionalFormatting sqref="B12:I12 B14:I14 B16:I16 B18:I18 B20:I20 B22:I22 B24:I24 B26:I26 B28:I28 B30:I30">
    <cfRule type="expression" dxfId="48" priority="4">
      <formula>B12&lt;&gt;""</formula>
    </cfRule>
  </conditionalFormatting>
  <conditionalFormatting sqref="B13:I13 B15:I15 B17:I17 B19:I19 B21:I21 B23:I23 B25:I25 B27:I27 B29:I29 B31:I31">
    <cfRule type="expression" dxfId="47" priority="3">
      <formula>B12&lt;&gt;""</formula>
    </cfRule>
  </conditionalFormatting>
  <conditionalFormatting sqref="B13:I13 B15:I15 B17:I17 B19:I19 B21:I21 B23:I23 B25:I25 B27:I27 B29:I29">
    <cfRule type="expression" dxfId="46" priority="2">
      <formula>COLUMN(B13)&gt;=2</formula>
    </cfRule>
  </conditionalFormatting>
  <conditionalFormatting sqref="B12:I31">
    <cfRule type="expression" dxfId="45" priority="1">
      <formula>COLUMN(B12)&gt;2</formula>
    </cfRule>
  </conditionalFormatting>
  <dataValidations disablePrompts="1" xWindow="132" yWindow="585" count="13">
    <dataValidation allowBlank="1" showInputMessage="1" showErrorMessage="1" prompt="Automatically updated calendar year. To change the year, update cell B1 on Jan worksheet" sqref="B1" xr:uid="{00000000-0002-0000-07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700-000001000000}"/>
    <dataValidation allowBlank="1" showInputMessage="1" showErrorMessage="1" prompt="Cells C2:I2 contain weekdays" sqref="C2" xr:uid="{00000000-0002-0000-0700-000002000000}"/>
    <dataValidation allowBlank="1" showInputMessage="1" showErrorMessage="1" prompt="If this cell doesn’t contain the number 1, then it is a day from a previous month. Cells C3:I8 contain dates for the current month" sqref="C3" xr:uid="{00000000-0002-0000-0700-000003000000}"/>
    <dataValidation allowBlank="1" showInputMessage="1" showErrorMessage="1" prompt="If this row contains a number less than the previous number or row of numbers, then this row contains dates for the next calendar month" sqref="C8" xr:uid="{00000000-0002-0000-0700-000004000000}"/>
    <dataValidation allowBlank="1" showInputMessage="1" showErrorMessage="1" prompt="Enter time in this row  from columns B to I" sqref="B12" xr:uid="{00000000-0002-0000-0700-000005000000}"/>
    <dataValidation allowBlank="1" showInputMessage="1" showErrorMessage="1" prompt="Enter class in this row from columns B to I" sqref="B13" xr:uid="{00000000-0002-0000-07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700-000007000000}"/>
    <dataValidation allowBlank="1" showInputMessage="1" showErrorMessage="1" prompt="Enter the assignment details in this column that correspond to the weekday in column J and day in column K for the calendar month at left" sqref="L1" xr:uid="{00000000-0002-0000-0700-000008000000}"/>
    <dataValidation allowBlank="1" showInputMessage="1" showErrorMessage="1" prompt="In this column, write the month's assignment day, which corresponds to the weekday in column J. This date will draw attention to the assignment in the left-hand calendar." sqref="K1" xr:uid="{00000000-0002-0000-0700-000009000000}"/>
    <dataValidation allowBlank="1" showInputMessage="1" showErrorMessage="1" prompt="Weekdays are in this row, from Monday to Friday" sqref="B11" xr:uid="{00000000-0002-0000-0700-00000A000000}"/>
    <dataValidation allowBlank="1" showInputMessage="1" showErrorMessage="1" prompt="Enter the time of your class and under it, in a new row, the class name for each weekday in columns B to I. Repeat this pattern for all classes in subsequent rows" sqref="B10" xr:uid="{00000000-0002-0000-0700-00000B000000}"/>
    <dataValidation allowBlank="1" showInputMessage="1" showErrorMessage="1" prompt="The assignment list entries for the month of August are automatically highlighted in the calendar. Assignments are written in a darker font. The days that correspond to the previous or following month have a lighter typeface." sqref="B2:B8" xr:uid="{00000000-0002-0000-0700-00000C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pageSetUpPr fitToPage="1"/>
  </sheetPr>
  <dimension ref="A1:L32"/>
  <sheetViews>
    <sheetView showGridLines="0" view="pageLayout" topLeftCell="E16" zoomScale="84" zoomScalePageLayoutView="84" workbookViewId="0">
      <selection activeCell="C2" sqref="C2"/>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2024</v>
      </c>
      <c r="C1" s="40"/>
      <c r="D1" s="42"/>
      <c r="E1" s="42"/>
      <c r="F1" s="42"/>
      <c r="G1" s="42"/>
      <c r="H1" s="42"/>
      <c r="I1" s="42"/>
      <c r="J1" s="43" t="s">
        <v>23</v>
      </c>
      <c r="K1" s="43" t="s">
        <v>24</v>
      </c>
      <c r="L1" s="44" t="s">
        <v>0</v>
      </c>
    </row>
    <row r="2" spans="1:12" ht="30" customHeight="1" x14ac:dyDescent="0.25">
      <c r="A2" s="9"/>
      <c r="B2" s="58" t="s">
        <v>31</v>
      </c>
      <c r="C2" s="5" t="s">
        <v>1</v>
      </c>
      <c r="D2" s="5" t="s">
        <v>13</v>
      </c>
      <c r="E2" s="5" t="s">
        <v>4</v>
      </c>
      <c r="F2" s="5" t="s">
        <v>14</v>
      </c>
      <c r="G2" s="5" t="s">
        <v>6</v>
      </c>
      <c r="H2" s="5" t="s">
        <v>16</v>
      </c>
      <c r="I2" s="5" t="s">
        <v>17</v>
      </c>
      <c r="J2" s="33" t="s">
        <v>1</v>
      </c>
      <c r="K2" s="48"/>
      <c r="L2" s="49"/>
    </row>
    <row r="3" spans="1:12" ht="30" customHeight="1" x14ac:dyDescent="0.25">
      <c r="A3" s="9"/>
      <c r="B3" s="67"/>
      <c r="C3" s="4">
        <f>IF(DAY(SepSun1)=1,SepSun1-6,SepSun1+1)</f>
        <v>45530</v>
      </c>
      <c r="D3" s="4">
        <f>IF(DAY(SepSun1)=1,SepSun1-5,SepSun1+2)</f>
        <v>45531</v>
      </c>
      <c r="E3" s="4">
        <f>IF(DAY(SepSun1)=1,SepSun1-4,SepSun1+3)</f>
        <v>45532</v>
      </c>
      <c r="F3" s="4">
        <f>IF(DAY(SepSun1)=1,SepSun1-3,SepSun1+4)</f>
        <v>45533</v>
      </c>
      <c r="G3" s="4">
        <f>IF(DAY(SepSun1)=1,SepSun1-2,SepSun1+5)</f>
        <v>45534</v>
      </c>
      <c r="H3" s="4">
        <f>IF(DAY(SepSun1)=1,SepSun1-1,SepSun1+6)</f>
        <v>45535</v>
      </c>
      <c r="I3" s="4">
        <f>IF(DAY(SepSun1)=1,SepSun1,SepSun1+7)</f>
        <v>45536</v>
      </c>
      <c r="J3" s="33"/>
      <c r="K3" s="50"/>
      <c r="L3" s="51"/>
    </row>
    <row r="4" spans="1:12" ht="30" customHeight="1" x14ac:dyDescent="0.25">
      <c r="A4" s="9"/>
      <c r="B4" s="67"/>
      <c r="C4" s="4">
        <f>IF(DAY(SepSun1)=1,SepSun1+1,SepSun1+8)</f>
        <v>45537</v>
      </c>
      <c r="D4" s="4">
        <f>IF(DAY(SepSun1)=1,SepSun1+2,SepSun1+9)</f>
        <v>45538</v>
      </c>
      <c r="E4" s="4">
        <f>IF(DAY(SepSun1)=1,SepSun1+3,SepSun1+10)</f>
        <v>45539</v>
      </c>
      <c r="F4" s="4">
        <f>IF(DAY(SepSun1)=1,SepSun1+4,SepSun1+11)</f>
        <v>45540</v>
      </c>
      <c r="G4" s="4">
        <f>IF(DAY(SepSun1)=1,SepSun1+5,SepSun1+12)</f>
        <v>45541</v>
      </c>
      <c r="H4" s="4">
        <f>IF(DAY(SepSun1)=1,SepSun1+6,SepSun1+13)</f>
        <v>45542</v>
      </c>
      <c r="I4" s="4">
        <f>IF(DAY(SepSun1)=1,SepSun1+7,SepSun1+14)</f>
        <v>45543</v>
      </c>
      <c r="J4" s="33"/>
      <c r="K4" s="50"/>
      <c r="L4" s="51"/>
    </row>
    <row r="5" spans="1:12" ht="30" customHeight="1" x14ac:dyDescent="0.25">
      <c r="A5" s="9"/>
      <c r="B5" s="67"/>
      <c r="C5" s="4">
        <f>IF(DAY(SepSun1)=1,SepSun1+8,SepSun1+15)</f>
        <v>45544</v>
      </c>
      <c r="D5" s="4">
        <f>IF(DAY(SepSun1)=1,SepSun1+9,SepSun1+16)</f>
        <v>45545</v>
      </c>
      <c r="E5" s="4">
        <f>IF(DAY(SepSun1)=1,SepSun1+10,SepSun1+17)</f>
        <v>45546</v>
      </c>
      <c r="F5" s="4">
        <f>IF(DAY(SepSun1)=1,SepSun1+11,SepSun1+18)</f>
        <v>45547</v>
      </c>
      <c r="G5" s="4">
        <f>IF(DAY(SepSun1)=1,SepSun1+12,SepSun1+19)</f>
        <v>45548</v>
      </c>
      <c r="H5" s="4">
        <f>IF(DAY(SepSun1)=1,SepSun1+13,SepSun1+20)</f>
        <v>45549</v>
      </c>
      <c r="I5" s="4">
        <f>IF(DAY(SepSun1)=1,SepSun1+14,SepSun1+21)</f>
        <v>45550</v>
      </c>
      <c r="J5" s="33"/>
      <c r="K5" s="50"/>
      <c r="L5" s="51"/>
    </row>
    <row r="6" spans="1:12" ht="30" customHeight="1" x14ac:dyDescent="0.25">
      <c r="A6" s="9"/>
      <c r="B6" s="67"/>
      <c r="C6" s="4">
        <f>IF(DAY(SepSun1)=1,SepSun1+15,SepSun1+22)</f>
        <v>45551</v>
      </c>
      <c r="D6" s="4">
        <f>IF(DAY(SepSun1)=1,SepSun1+16,SepSun1+23)</f>
        <v>45552</v>
      </c>
      <c r="E6" s="4">
        <f>IF(DAY(SepSun1)=1,SepSun1+17,SepSun1+24)</f>
        <v>45553</v>
      </c>
      <c r="F6" s="4">
        <f>IF(DAY(SepSun1)=1,SepSun1+18,SepSun1+25)</f>
        <v>45554</v>
      </c>
      <c r="G6" s="4">
        <f>IF(DAY(SepSun1)=1,SepSun1+19,SepSun1+26)</f>
        <v>45555</v>
      </c>
      <c r="H6" s="4">
        <f>IF(DAY(SepSun1)=1,SepSun1+20,SepSun1+27)</f>
        <v>45556</v>
      </c>
      <c r="I6" s="4">
        <f>IF(DAY(SepSun1)=1,SepSun1+21,SepSun1+28)</f>
        <v>45557</v>
      </c>
      <c r="J6" s="33"/>
      <c r="K6" s="50"/>
      <c r="L6" s="51"/>
    </row>
    <row r="7" spans="1:12" ht="30" customHeight="1" x14ac:dyDescent="0.25">
      <c r="A7" s="9"/>
      <c r="B7" s="67"/>
      <c r="C7" s="4">
        <f>IF(DAY(SepSun1)=1,SepSun1+22,SepSun1+29)</f>
        <v>45558</v>
      </c>
      <c r="D7" s="4">
        <f>IF(DAY(SepSun1)=1,SepSun1+23,SepSun1+30)</f>
        <v>45559</v>
      </c>
      <c r="E7" s="4">
        <f>IF(DAY(SepSun1)=1,SepSun1+24,SepSun1+31)</f>
        <v>45560</v>
      </c>
      <c r="F7" s="4">
        <f>IF(DAY(SepSun1)=1,SepSun1+25,SepSun1+32)</f>
        <v>45561</v>
      </c>
      <c r="G7" s="4">
        <f>IF(DAY(SepSun1)=1,SepSun1+26,SepSun1+33)</f>
        <v>45562</v>
      </c>
      <c r="H7" s="4">
        <f>IF(DAY(SepSun1)=1,SepSun1+27,SepSun1+34)</f>
        <v>45563</v>
      </c>
      <c r="I7" s="4">
        <f>IF(DAY(SepSun1)=1,SepSun1+28,SepSun1+35)</f>
        <v>45564</v>
      </c>
      <c r="J7" s="37"/>
      <c r="K7" s="16"/>
      <c r="L7" s="11"/>
    </row>
    <row r="8" spans="1:12" ht="30" customHeight="1" x14ac:dyDescent="0.25">
      <c r="A8" s="9"/>
      <c r="B8" s="68"/>
      <c r="C8" s="4">
        <f>IF(DAY(SepSun1)=1,SepSun1+29,SepSun1+36)</f>
        <v>45565</v>
      </c>
      <c r="D8" s="4">
        <f>IF(DAY(SepSun1)=1,SepSun1+30,SepSun1+37)</f>
        <v>45566</v>
      </c>
      <c r="E8" s="4">
        <f>IF(DAY(SepSun1)=1,SepSun1+31,SepSun1+38)</f>
        <v>45567</v>
      </c>
      <c r="F8" s="4">
        <f>IF(DAY(SepSun1)=1,SepSun1+32,SepSun1+39)</f>
        <v>45568</v>
      </c>
      <c r="G8" s="4">
        <f>IF(DAY(SepSun1)=1,SepSun1+33,SepSun1+40)</f>
        <v>45569</v>
      </c>
      <c r="H8" s="4">
        <f>IF(DAY(SepSun1)=1,SepSun1+34,SepSun1+41)</f>
        <v>45570</v>
      </c>
      <c r="I8" s="4">
        <f>IF(DAY(SepSun1)=1,SepSun1+35,SepSun1+42)</f>
        <v>45571</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0" t="s">
        <v>2</v>
      </c>
      <c r="D11" s="71"/>
      <c r="E11" s="70" t="s">
        <v>4</v>
      </c>
      <c r="F11" s="71"/>
      <c r="G11" s="70" t="s">
        <v>5</v>
      </c>
      <c r="H11" s="71"/>
      <c r="I11" s="32" t="s">
        <v>6</v>
      </c>
      <c r="J11" s="33"/>
      <c r="K11" s="50"/>
      <c r="L11" s="51"/>
    </row>
    <row r="12" spans="1:12" ht="30" customHeight="1" x14ac:dyDescent="0.25">
      <c r="A12" s="18" t="s">
        <v>19</v>
      </c>
      <c r="B12" s="14"/>
      <c r="C12" s="63"/>
      <c r="D12" s="63"/>
      <c r="E12" s="63"/>
      <c r="F12" s="63"/>
      <c r="G12" s="63"/>
      <c r="H12" s="63"/>
      <c r="I12" s="15"/>
      <c r="J12" s="33"/>
      <c r="K12" s="50"/>
      <c r="L12" s="51"/>
    </row>
    <row r="13" spans="1:12" ht="30" customHeight="1" x14ac:dyDescent="0.25">
      <c r="A13" s="18" t="s">
        <v>20</v>
      </c>
      <c r="B13" s="19"/>
      <c r="C13" s="64"/>
      <c r="D13" s="64"/>
      <c r="E13" s="64"/>
      <c r="F13" s="64"/>
      <c r="G13" s="64"/>
      <c r="H13" s="64"/>
      <c r="I13" s="25"/>
      <c r="J13" s="37"/>
      <c r="K13" s="16"/>
      <c r="L13" s="11"/>
    </row>
    <row r="14" spans="1:12" ht="30" customHeight="1" x14ac:dyDescent="0.25">
      <c r="A14" s="18" t="s">
        <v>19</v>
      </c>
      <c r="B14" s="14"/>
      <c r="C14" s="63"/>
      <c r="D14" s="63"/>
      <c r="E14" s="63"/>
      <c r="F14" s="63"/>
      <c r="G14" s="63"/>
      <c r="H14" s="63"/>
      <c r="I14" s="15"/>
      <c r="J14" s="33" t="s">
        <v>4</v>
      </c>
      <c r="K14" s="48"/>
      <c r="L14" s="49"/>
    </row>
    <row r="15" spans="1:12" ht="30" customHeight="1" x14ac:dyDescent="0.25">
      <c r="A15" s="18" t="s">
        <v>20</v>
      </c>
      <c r="B15" s="19"/>
      <c r="C15" s="64"/>
      <c r="D15" s="64"/>
      <c r="E15" s="64"/>
      <c r="F15" s="64"/>
      <c r="G15" s="64"/>
      <c r="H15" s="64"/>
      <c r="I15" s="25"/>
      <c r="J15" s="33"/>
      <c r="K15" s="50"/>
      <c r="L15" s="51"/>
    </row>
    <row r="16" spans="1:12" ht="30" customHeight="1" x14ac:dyDescent="0.25">
      <c r="A16" s="18" t="s">
        <v>19</v>
      </c>
      <c r="B16" s="14"/>
      <c r="C16" s="63"/>
      <c r="D16" s="63"/>
      <c r="E16" s="63"/>
      <c r="F16" s="63"/>
      <c r="G16" s="63"/>
      <c r="H16" s="63"/>
      <c r="I16" s="17"/>
      <c r="J16" s="33"/>
      <c r="K16" s="50"/>
      <c r="L16" s="51"/>
    </row>
    <row r="17" spans="1:12" ht="30" customHeight="1" x14ac:dyDescent="0.25">
      <c r="A17" s="18" t="s">
        <v>20</v>
      </c>
      <c r="B17" s="19"/>
      <c r="C17" s="64"/>
      <c r="D17" s="64"/>
      <c r="E17" s="64"/>
      <c r="F17" s="64"/>
      <c r="G17" s="64"/>
      <c r="H17" s="64"/>
      <c r="I17" s="25"/>
      <c r="J17" s="33"/>
      <c r="K17" s="50"/>
      <c r="L17" s="51"/>
    </row>
    <row r="18" spans="1:12" ht="30" customHeight="1" x14ac:dyDescent="0.25">
      <c r="A18" s="18" t="s">
        <v>19</v>
      </c>
      <c r="B18" s="14"/>
      <c r="C18" s="63"/>
      <c r="D18" s="63"/>
      <c r="E18" s="63"/>
      <c r="F18" s="63"/>
      <c r="G18" s="63"/>
      <c r="H18" s="63"/>
      <c r="I18" s="15"/>
      <c r="J18" s="33"/>
      <c r="K18" s="50"/>
      <c r="L18" s="51"/>
    </row>
    <row r="19" spans="1:12" ht="30" customHeight="1" x14ac:dyDescent="0.25">
      <c r="A19" s="18" t="s">
        <v>20</v>
      </c>
      <c r="B19" s="19"/>
      <c r="C19" s="64"/>
      <c r="D19" s="64"/>
      <c r="E19" s="64"/>
      <c r="F19" s="64"/>
      <c r="G19" s="64"/>
      <c r="H19" s="64"/>
      <c r="I19" s="26"/>
      <c r="J19" s="37"/>
      <c r="K19" s="16"/>
      <c r="L19" s="11"/>
    </row>
    <row r="20" spans="1:12" ht="30" customHeight="1" x14ac:dyDescent="0.25">
      <c r="A20" s="18" t="s">
        <v>19</v>
      </c>
      <c r="B20" s="14"/>
      <c r="C20" s="63"/>
      <c r="D20" s="63"/>
      <c r="E20" s="63"/>
      <c r="F20" s="63"/>
      <c r="G20" s="63"/>
      <c r="H20" s="63"/>
      <c r="I20" s="15"/>
      <c r="J20" s="33" t="s">
        <v>14</v>
      </c>
      <c r="K20" s="48"/>
      <c r="L20" s="49"/>
    </row>
    <row r="21" spans="1:12" ht="30" customHeight="1" x14ac:dyDescent="0.25">
      <c r="A21" s="18" t="s">
        <v>20</v>
      </c>
      <c r="B21" s="19"/>
      <c r="C21" s="64"/>
      <c r="D21" s="64"/>
      <c r="E21" s="64"/>
      <c r="F21" s="64"/>
      <c r="G21" s="64"/>
      <c r="H21" s="64"/>
      <c r="I21" s="25"/>
      <c r="J21" s="33"/>
      <c r="K21" s="50"/>
      <c r="L21" s="51"/>
    </row>
    <row r="22" spans="1:12" ht="30" customHeight="1" x14ac:dyDescent="0.25">
      <c r="A22" s="18" t="s">
        <v>19</v>
      </c>
      <c r="B22" s="14"/>
      <c r="C22" s="63"/>
      <c r="D22" s="63"/>
      <c r="E22" s="63"/>
      <c r="F22" s="63"/>
      <c r="G22" s="63"/>
      <c r="H22" s="63"/>
      <c r="I22" s="15"/>
      <c r="J22" s="33"/>
      <c r="K22" s="50"/>
      <c r="L22" s="51"/>
    </row>
    <row r="23" spans="1:12" ht="30" customHeight="1" x14ac:dyDescent="0.25">
      <c r="A23" s="18" t="s">
        <v>20</v>
      </c>
      <c r="B23" s="19"/>
      <c r="C23" s="64"/>
      <c r="D23" s="64"/>
      <c r="E23" s="64"/>
      <c r="F23" s="64"/>
      <c r="G23" s="64"/>
      <c r="H23" s="64"/>
      <c r="I23" s="25"/>
      <c r="J23" s="33"/>
      <c r="K23" s="50"/>
      <c r="L23" s="51"/>
    </row>
    <row r="24" spans="1:12" ht="30" customHeight="1" x14ac:dyDescent="0.25">
      <c r="A24" s="18" t="s">
        <v>19</v>
      </c>
      <c r="B24" s="14"/>
      <c r="C24" s="63"/>
      <c r="D24" s="63"/>
      <c r="E24" s="63"/>
      <c r="F24" s="63"/>
      <c r="G24" s="63"/>
      <c r="H24" s="63"/>
      <c r="I24" s="15"/>
      <c r="J24" s="33"/>
      <c r="K24" s="50"/>
      <c r="L24" s="51"/>
    </row>
    <row r="25" spans="1:12" ht="30" customHeight="1" x14ac:dyDescent="0.25">
      <c r="A25" s="18" t="s">
        <v>20</v>
      </c>
      <c r="B25" s="19"/>
      <c r="C25" s="64"/>
      <c r="D25" s="64"/>
      <c r="E25" s="64"/>
      <c r="F25" s="64"/>
      <c r="G25" s="64"/>
      <c r="H25" s="64"/>
      <c r="I25" s="25"/>
      <c r="J25" s="37"/>
      <c r="K25" s="16"/>
      <c r="L25" s="11"/>
    </row>
    <row r="26" spans="1:12" ht="30" customHeight="1" x14ac:dyDescent="0.25">
      <c r="A26" s="18" t="s">
        <v>19</v>
      </c>
      <c r="B26" s="14"/>
      <c r="C26" s="63"/>
      <c r="D26" s="63"/>
      <c r="E26" s="63"/>
      <c r="F26" s="63"/>
      <c r="G26" s="63"/>
      <c r="H26" s="63"/>
      <c r="I26" s="15"/>
      <c r="J26" s="33" t="s">
        <v>6</v>
      </c>
      <c r="K26" s="48"/>
      <c r="L26" s="49"/>
    </row>
    <row r="27" spans="1:12" ht="30" customHeight="1" x14ac:dyDescent="0.25">
      <c r="A27" s="18" t="s">
        <v>20</v>
      </c>
      <c r="B27" s="19"/>
      <c r="C27" s="64"/>
      <c r="D27" s="64"/>
      <c r="E27" s="64"/>
      <c r="F27" s="64"/>
      <c r="G27" s="64"/>
      <c r="H27" s="64"/>
      <c r="I27" s="25"/>
      <c r="J27" s="33"/>
      <c r="K27" s="50"/>
      <c r="L27" s="51"/>
    </row>
    <row r="28" spans="1:12" ht="30" customHeight="1" x14ac:dyDescent="0.25">
      <c r="A28" s="18" t="s">
        <v>19</v>
      </c>
      <c r="B28" s="14"/>
      <c r="C28" s="63"/>
      <c r="D28" s="63"/>
      <c r="E28" s="63"/>
      <c r="F28" s="63"/>
      <c r="G28" s="63"/>
      <c r="H28" s="63"/>
      <c r="I28" s="15"/>
      <c r="J28" s="33"/>
      <c r="K28" s="50"/>
      <c r="L28" s="51"/>
    </row>
    <row r="29" spans="1:12" ht="30" customHeight="1" x14ac:dyDescent="0.25">
      <c r="A29" s="18" t="s">
        <v>20</v>
      </c>
      <c r="B29" s="19"/>
      <c r="C29" s="64"/>
      <c r="D29" s="64"/>
      <c r="E29" s="64"/>
      <c r="F29" s="64"/>
      <c r="G29" s="64"/>
      <c r="H29" s="64"/>
      <c r="I29" s="25"/>
      <c r="J29" s="33"/>
      <c r="K29" s="50"/>
      <c r="L29" s="51"/>
    </row>
    <row r="30" spans="1:12" ht="30" customHeight="1" x14ac:dyDescent="0.25">
      <c r="A30" s="18" t="s">
        <v>19</v>
      </c>
      <c r="B30" s="14"/>
      <c r="C30" s="63"/>
      <c r="D30" s="63"/>
      <c r="E30" s="63"/>
      <c r="F30" s="63"/>
      <c r="G30" s="63"/>
      <c r="H30" s="63"/>
      <c r="I30" s="15"/>
      <c r="J30" s="33"/>
      <c r="K30" s="50"/>
      <c r="L30" s="51"/>
    </row>
    <row r="31" spans="1:12" ht="30" customHeight="1" x14ac:dyDescent="0.25">
      <c r="A31" s="18" t="s">
        <v>20</v>
      </c>
      <c r="B31" s="28"/>
      <c r="C31" s="72"/>
      <c r="D31" s="72"/>
      <c r="E31" s="72"/>
      <c r="F31" s="72"/>
      <c r="G31" s="72"/>
      <c r="H31" s="72"/>
      <c r="I31" s="29"/>
      <c r="J31" s="33"/>
      <c r="K31" s="16"/>
      <c r="L31" s="11"/>
    </row>
    <row r="32" spans="1:12" ht="30" customHeight="1" x14ac:dyDescent="0.2">
      <c r="J32" s="36"/>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41" priority="6" stopIfTrue="1">
      <formula>DAY(C3)&gt;8</formula>
    </cfRule>
  </conditionalFormatting>
  <conditionalFormatting sqref="C7:I8">
    <cfRule type="expression" dxfId="40" priority="5" stopIfTrue="1">
      <formula>AND(DAY(C7)&gt;=1,DAY(C7)&lt;=15)</formula>
    </cfRule>
  </conditionalFormatting>
  <conditionalFormatting sqref="C3:I8">
    <cfRule type="expression" dxfId="39" priority="7">
      <formula>VLOOKUP(DAY(C3),AssignmentDays,1,FALSE)=DAY(C3)</formula>
    </cfRule>
  </conditionalFormatting>
  <conditionalFormatting sqref="B13:I13 B15:I15 B17:I17 B19:I19 B21:I21 B23:I23 B25:I25 B27:I27 B29:I29 B31:I31">
    <cfRule type="expression" dxfId="38" priority="4">
      <formula>B13&lt;&gt;""</formula>
    </cfRule>
  </conditionalFormatting>
  <conditionalFormatting sqref="B12:I12 B14:I14 B16:I16 B18:I18 B20:I20 B22:I22 B24:I24 B26:I26 B28:I28 B30:I30">
    <cfRule type="expression" dxfId="37" priority="3">
      <formula>B12&lt;&gt;""</formula>
    </cfRule>
  </conditionalFormatting>
  <conditionalFormatting sqref="B13:I13 B15:I15 B17:I17 B19:I19 B21:I21 B23:I23 B25:I25 B27:I27 B29:I29">
    <cfRule type="expression" dxfId="36" priority="2">
      <formula>COLUMN(B13)&gt;=2</formula>
    </cfRule>
  </conditionalFormatting>
  <conditionalFormatting sqref="B12:I31">
    <cfRule type="expression" dxfId="35" priority="1">
      <formula>COLUMN(B12)&gt;2</formula>
    </cfRule>
  </conditionalFormatting>
  <dataValidations count="14">
    <dataValidation allowBlank="1" showInputMessage="1" showErrorMessage="1" prompt="Enter class in this row from columns B to I" sqref="B13" xr:uid="{00000000-0002-0000-0800-000000000000}"/>
    <dataValidation allowBlank="1" showInputMessage="1" showErrorMessage="1" prompt="Enter time in this row  from columns B to I" sqref="B12" xr:uid="{00000000-0002-0000-0800-000001000000}"/>
    <dataValidation allowBlank="1" showInputMessage="1" showErrorMessage="1" prompt="If this row contains a number less than the previous number or row of numbers, then this row contains dates for the next calendar month" sqref="C8" xr:uid="{00000000-0002-0000-0800-000002000000}"/>
    <dataValidation allowBlank="1" showInputMessage="1" showErrorMessage="1" prompt="If this cell doesn’t contain the number 1, then it is a day from a previous month. Cells C3:I8 contain dates for the current month" sqref="C3" xr:uid="{00000000-0002-0000-0800-000003000000}"/>
    <dataValidation allowBlank="1" showInputMessage="1" showErrorMessage="1" prompt="Cells C2:I2 contain weekdays" sqref="C2" xr:uid="{00000000-0002-0000-08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800-000005000000}"/>
    <dataValidation allowBlank="1" showInputMessage="1" showErrorMessage="1" prompt="Automatically updated calendar year. To change the year, update cell B1 on Jan worksheet" sqref="B1" xr:uid="{00000000-0002-0000-08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800-000007000000}"/>
    <dataValidation allowBlank="1" showInputMessage="1" showErrorMessage="1" prompt="Enter the assignment details in this column that correspond to the weekday in column J and day in column K for the calendar month at left" sqref="L1" xr:uid="{00000000-0002-0000-0800-000008000000}"/>
    <dataValidation allowBlank="1" showInputMessage="1" showErrorMessage="1" prompt="In this column, write the month's assignment day, which corresponds to the weekday in column J. This date will draw attention to the assignment in the left-hand calendar." sqref="K1" xr:uid="{00000000-0002-0000-0800-000009000000}"/>
    <dataValidation allowBlank="1" showInputMessage="1" showErrorMessage="1" prompt="Weekdays are in this row, from Monday to Friday" sqref="B11" xr:uid="{00000000-0002-0000-0800-00000A000000}"/>
    <dataValidation allowBlank="1" showInputMessage="1" showErrorMessage="1" prompt="Enter the time of your class and under it, in a new row, the class name for each weekday in columns B to I. Repeat this pattern for all classes in subsequent rows" sqref="B10" xr:uid="{00000000-0002-0000-0800-00000B000000}"/>
    <dataValidation allowBlank="1" showInputMessage="1" showErrorMessage="1" prompt="January calendar automatically highlights assignment list entries for the month. Darker fonts are assignments. Lighter fonts are days that belong to the previous or next month" sqref="B2" xr:uid="{00000000-0002-0000-0800-00000C000000}"/>
    <dataValidation allowBlank="1" showInputMessage="1" showErrorMessage="1" prompt="The assignment list entries for the month of September are automatically highlighted in the calendar. Assignments are written in a darker font. The days that correspond to the previous or following month have a lighter typeface." sqref="K2:L31" xr:uid="{00000000-0002-0000-0800-00000D000000}"/>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Completed</Status>
    <MediaServiceKeyPoints xmlns="71af3243-3dd4-4a8d-8c0d-dd76da1f02a5">All Rights Reserved. Copyright © CalendarLabs.com. Do not distribute or sale without written permission.</MediaServiceKeyPoin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98FAC-F6FB-41C1-A8B5-3788F9907361}">
  <ds:schemaRefs>
    <ds:schemaRef ds:uri="http://purl.org/dc/terms/"/>
    <ds:schemaRef ds:uri="http://www.w3.org/XML/1998/namespace"/>
    <ds:schemaRef ds:uri="http://schemas.microsoft.com/office/2006/documentManagement/types"/>
    <ds:schemaRef ds:uri="71af3243-3dd4-4a8d-8c0d-dd76da1f02a5"/>
    <ds:schemaRef ds:uri="16c05727-aa75-4e4a-9b5f-8a80a1165891"/>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B00EAF0-7D53-4F2E-A3F0-6ACE8DE5B762}">
  <ds:schemaRefs>
    <ds:schemaRef ds:uri="http://schemas.microsoft.com/sharepoint/v3/contenttype/forms"/>
  </ds:schemaRefs>
</ds:datastoreItem>
</file>

<file path=customXml/itemProps3.xml><?xml version="1.0" encoding="utf-8"?>
<ds:datastoreItem xmlns:ds="http://schemas.openxmlformats.org/officeDocument/2006/customXml" ds:itemID="{22EC134D-EF26-4489-BF4F-D004AB4EA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55</vt:i4>
      </vt:variant>
    </vt:vector>
  </HeadingPairs>
  <TitlesOfParts>
    <vt:vector size="67" baseType="lpstr">
      <vt:lpstr>Jan</vt:lpstr>
      <vt:lpstr>Feb</vt:lpstr>
      <vt:lpstr>Mar</vt:lpstr>
      <vt:lpstr>Apr</vt:lpstr>
      <vt:lpstr>May</vt:lpstr>
      <vt:lpstr>Jun</vt:lpstr>
      <vt:lpstr>Jul</vt:lpstr>
      <vt:lpstr>Aug</vt:lpstr>
      <vt:lpstr>Sep</vt:lpstr>
      <vt:lpstr>Oct</vt:lpstr>
      <vt:lpstr>Nov</vt:lpstr>
      <vt:lpstr>Dec</vt:lpstr>
      <vt:lpstr>Apr!AssignmentDays</vt:lpstr>
      <vt:lpstr>Aug!AssignmentDays</vt:lpstr>
      <vt:lpstr>Dec!AssignmentDays</vt:lpstr>
      <vt:lpstr>Feb!AssignmentDays</vt:lpstr>
      <vt:lpstr>Jul!AssignmentDays</vt:lpstr>
      <vt:lpstr>Jun!AssignmentDays</vt:lpstr>
      <vt:lpstr>Mar!AssignmentDays</vt:lpstr>
      <vt:lpstr>May!AssignmentDays</vt:lpstr>
      <vt:lpstr>Nov!AssignmentDays</vt:lpstr>
      <vt:lpstr>Oct!AssignmentDays</vt:lpstr>
      <vt:lpstr>Sep!AssignmentDays</vt:lpstr>
      <vt:lpstr>AssignmentDays</vt:lpstr>
      <vt:lpstr>CalendarYear</vt:lpstr>
      <vt:lpstr>ColumnTitle1</vt:lpstr>
      <vt:lpstr>ColumnTitle10</vt:lpstr>
      <vt:lpstr>ColumnTitle11</vt:lpstr>
      <vt:lpstr>ColumnTitle12</vt:lpstr>
      <vt:lpstr>ColumnTitle2</vt:lpstr>
      <vt:lpstr>ColumnTitle3</vt:lpstr>
      <vt:lpstr>ColumnTitle4</vt:lpstr>
      <vt:lpstr>ColumnTitle5</vt:lpstr>
      <vt:lpstr>ColumnTitle6</vt:lpstr>
      <vt:lpstr>ColumnTitle7</vt:lpstr>
      <vt:lpstr>ColumnTitle8</vt:lpstr>
      <vt:lpstr>ColumnTitle9</vt:lpstr>
      <vt:lpstr>ColumnTitleRegion1..I8.1</vt:lpstr>
      <vt:lpstr>ColumnTitleRegion1..I8.10</vt:lpstr>
      <vt:lpstr>ColumnTitleRegion1..I8.11</vt:lpstr>
      <vt:lpstr>ColumnTitleRegion1..I8.12</vt:lpstr>
      <vt:lpstr>ColumnTitleRegion1..I8.2</vt:lpstr>
      <vt:lpstr>ColumnTitleRegion1..I8.3</vt:lpstr>
      <vt:lpstr>ColumnTitleRegion1..I8.4</vt:lpstr>
      <vt:lpstr>ColumnTitleRegion1..I8.5</vt:lpstr>
      <vt:lpstr>ColumnTitleRegion1..I8.6</vt:lpstr>
      <vt:lpstr>ColumnTitleRegion1..I8.7</vt:lpstr>
      <vt:lpstr>ColumnTitleRegion1..I8.8</vt:lpstr>
      <vt:lpstr>ColumnTitleRegion1..I8.9</vt:lpstr>
      <vt:lpstr>Apr!ImportantDatesTable</vt:lpstr>
      <vt:lpstr>Aug!ImportantDatesTable</vt:lpstr>
      <vt:lpstr>Dec!ImportantDatesTable</vt:lpstr>
      <vt:lpstr>Feb!ImportantDatesTable</vt:lpstr>
      <vt:lpstr>Jul!ImportantDatesTable</vt:lpstr>
      <vt:lpstr>Jun!ImportantDatesTable</vt:lpstr>
      <vt:lpstr>Mar!ImportantDatesTable</vt:lpstr>
      <vt:lpstr>May!ImportantDatesTable</vt:lpstr>
      <vt:lpstr>Nov!ImportantDatesTable</vt:lpstr>
      <vt:lpstr>Oct!ImportantDatesTable</vt:lpstr>
      <vt:lpstr>Sep!ImportantDatesTable</vt:lpstr>
      <vt:lpstr>ImportantDatesTable</vt:lpstr>
      <vt:lpstr>TitleRegion2..I31.11</vt:lpstr>
      <vt:lpstr>TitleRegion2..I31.12</vt:lpstr>
      <vt:lpstr>TitleRegion2..I31.5</vt:lpstr>
      <vt:lpstr>TitleRegion2..I31.7</vt:lpstr>
      <vt:lpstr>TitleRegion2..I31.8</vt:lpstr>
      <vt:lpstr>TitleRegion2..I31.9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student Calendar - CalendarLabs.com</dc:title>
  <dc:subject>2024 Student Calendar - CalendarLabs.com</dc:subject>
  <dc:creator/>
  <cp:keywords>Calendar; calendarlabs.com</cp:keywords>
  <dc:description>All Rights Reserved. Copyright © CalendarLabs.com. Do not distribute or sale without written permission.</dc:description>
  <cp:lastModifiedBy/>
  <dcterms:created xsi:type="dcterms:W3CDTF">2020-07-08T21:07:10Z</dcterms:created>
  <dcterms:modified xsi:type="dcterms:W3CDTF">2023-06-24T11:23:50Z</dcterms:modified>
  <cp:category>Calendar;calendarlabs.com</cp:category>
</cp:coreProperties>
</file>