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autoCompressPictures="0"/>
  <bookViews>
    <workbookView xWindow="0" yWindow="0" windowWidth="28800" windowHeight="11730" tabRatio="741"/>
  </bookViews>
  <sheets>
    <sheet name="Jan" sheetId="1" r:id="rId1"/>
    <sheet name="Feb" sheetId="6" r:id="rId2"/>
    <sheet name="Mar" sheetId="17" r:id="rId3"/>
    <sheet name="Apr" sheetId="18" r:id="rId4"/>
    <sheet name="May" sheetId="19" r:id="rId5"/>
    <sheet name="Jun" sheetId="20" r:id="rId6"/>
    <sheet name="Jul" sheetId="21" r:id="rId7"/>
    <sheet name="Aug" sheetId="22" r:id="rId8"/>
    <sheet name="Sep" sheetId="23" r:id="rId9"/>
    <sheet name="Oct" sheetId="24" r:id="rId10"/>
    <sheet name="Nov" sheetId="25" r:id="rId11"/>
    <sheet name="Dec" sheetId="26" r:id="rId12"/>
  </sheets>
  <definedNames>
    <definedName name="AprSun1">DATE(CalendarYear,4,1)-WEEKDAY(DATE(CalendarYear,4,1))+1</definedName>
    <definedName name="AssignmentDays" localSheetId="3">Apr!$K$2:$K$31</definedName>
    <definedName name="AssignmentDays" localSheetId="7">Aug!$K$2:$K$31</definedName>
    <definedName name="AssignmentDays" localSheetId="11">Dec!$K$2:$K$31</definedName>
    <definedName name="AssignmentDays" localSheetId="1">Feb!$K$2:$K$31</definedName>
    <definedName name="AssignmentDays" localSheetId="6">Jul!$K$2:$K$31</definedName>
    <definedName name="AssignmentDays" localSheetId="5">Jun!$K$2:$K$31</definedName>
    <definedName name="AssignmentDays" localSheetId="2">Mar!$K$2:$K$31</definedName>
    <definedName name="AssignmentDays" localSheetId="4">May!$K$2:$K$31</definedName>
    <definedName name="AssignmentDays" localSheetId="10">Nov!$K$2:$K$31</definedName>
    <definedName name="AssignmentDays" localSheetId="9">Oct!$K$2:$K$31</definedName>
    <definedName name="AssignmentDays" localSheetId="8">Sep!$K$2:$K$31</definedName>
    <definedName name="AssignmentDays">Jan!$K$2:$K$31</definedName>
    <definedName name="AugSun1">DATE(CalendarYear,8,1)-WEEKDAY(DATE(CalendarYear,8,1))+1</definedName>
    <definedName name="CalendarYear">Jan!$B$1</definedName>
    <definedName name="ColumnTitle1">JanuaryAssignments[[#Headers],[DAY]]</definedName>
    <definedName name="ColumnTitle10">OctoberAssignments[[#Headers],[DAY]]</definedName>
    <definedName name="ColumnTitle11">NovemberAssignments[[#Headers],[DAY]]</definedName>
    <definedName name="ColumnTitle12">DecemberAssignments[[#Headers],[DAY]]</definedName>
    <definedName name="ColumnTitle2">FebruaryAssignments[[#Headers],[DAY]]</definedName>
    <definedName name="ColumnTitle3">MachrAssignments[[#Headers],[DAY]]</definedName>
    <definedName name="ColumnTitle4">AprilAssignments[[#Headers],[DAY]]</definedName>
    <definedName name="ColumnTitle5">MayAssignments[[#Headers],[DAY]]</definedName>
    <definedName name="ColumnTitle6">JuneAssignments[[#Headers],[DAY]]</definedName>
    <definedName name="ColumnTitle7">JulyAssignments[[#Headers],[DAY]]</definedName>
    <definedName name="ColumnTitle8">AugustAssignments[[#Headers],[DAY]]</definedName>
    <definedName name="ColumnTitle9">SeptemberAssignments[[#Headers],[DAY]]</definedName>
    <definedName name="ColumnTitleRegion1..I8.1">Jan!$C$2</definedName>
    <definedName name="ColumnTitleRegion1..I8.10">Oct!$C$2</definedName>
    <definedName name="ColumnTitleRegion1..I8.11">Nov!$C$2</definedName>
    <definedName name="ColumnTitleRegion1..I8.12">Dec!$C$2</definedName>
    <definedName name="ColumnTitleRegion1..I8.2">Feb!$C$2</definedName>
    <definedName name="ColumnTitleRegion1..I8.3">Mar!$C$2</definedName>
    <definedName name="ColumnTitleRegion1..I8.4">Apr!$C$2</definedName>
    <definedName name="ColumnTitleRegion1..I8.5">May!$C$2</definedName>
    <definedName name="ColumnTitleRegion1..I8.6">Jun!$C$2</definedName>
    <definedName name="ColumnTitleRegion1..I8.7">Jul!$C$2</definedName>
    <definedName name="ColumnTitleRegion1..I8.8">Aug!$C$2</definedName>
    <definedName name="ColumnTitleRegion1..I8.9">Sep!$C$2</definedName>
    <definedName name="DecSun1">DATE(CalendarYear,12,1)-WEEKDAY(DATE(CalendarYear,12,1))+1</definedName>
    <definedName name="FebSun1">DATE(CalendarYear,2,1)-WEEKDAY(DATE(CalendarYear,2,1))+1</definedName>
    <definedName name="ImportantDatesTable" localSheetId="3">Apr!$K$2:$L$6</definedName>
    <definedName name="ImportantDatesTable" localSheetId="7">Aug!$K$2:$L$6</definedName>
    <definedName name="ImportantDatesTable" localSheetId="11">Dec!$K$2:$L$6</definedName>
    <definedName name="ImportantDatesTable" localSheetId="1">Feb!$K$2:$L$6</definedName>
    <definedName name="ImportantDatesTable" localSheetId="6">Jul!$K$2:$L$6</definedName>
    <definedName name="ImportantDatesTable" localSheetId="5">Jun!$K$2:$L$6</definedName>
    <definedName name="ImportantDatesTable" localSheetId="2">Mar!$K$2:$L$6</definedName>
    <definedName name="ImportantDatesTable" localSheetId="4">May!$K$2:$L$6</definedName>
    <definedName name="ImportantDatesTable" localSheetId="10">Nov!$K$2:$L$6</definedName>
    <definedName name="ImportantDatesTable" localSheetId="9">Oct!$K$2:$L$6</definedName>
    <definedName name="ImportantDatesTable" localSheetId="8">Sep!$K$2:$L$6</definedName>
    <definedName name="ImportantDatesTable">Jan!$K$2:$L$6</definedName>
    <definedName name="JanSun1">DATE(CalendarYear,1,1)-WEEKDAY(DATE(CalendarYear,1,1))+1</definedName>
    <definedName name="JulSun1">DATE(CalendarYear,7,1)-WEEKDAY(DATE(CalendarYear,7,1))+1</definedName>
    <definedName name="JunSun1">DATE(CalendarYear,6,1)-WEEKDAY(DATE(CalendarYear,6,1))+1</definedName>
    <definedName name="MarSun1">DATE(CalendarYear,3,1)-WEEKDAY(DATE(CalendarYear,3,1))+1</definedName>
    <definedName name="MaySun1">DATE(CalendarYear,5,1)-WEEKDAY(DATE(CalendarYear,5,1))+1</definedName>
    <definedName name="NovSun1">DATE(CalendarYear,11,1)-WEEKDAY(DATE(CalendarYear,11,1))+1</definedName>
    <definedName name="OctSun1">DATE(CalendarYear,10,1)-WEEKDAY(DATE(CalendarYear,10,1))+1</definedName>
    <definedName name="SepSun1">DATE(CalendarYear,9,1)-WEEKDAY(DATE(CalendarYear,9,1))+1</definedName>
    <definedName name="TitleRegion2..I31.11">Nov!$A$11</definedName>
    <definedName name="TitleRegion2..I31.12">Dec!$A$11</definedName>
    <definedName name="TitleRegion2..I31.5">May!$A$11</definedName>
    <definedName name="TitleRegion2..I31.7">Jul!$A$11</definedName>
    <definedName name="TitleRegion2..I31.8">Aug!$A$11</definedName>
    <definedName name="TitleRegion2..I31.9">Sep!$A$11</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I7" i="25" l="1"/>
  <c r="H7" i="25"/>
  <c r="G7" i="25"/>
  <c r="F7" i="25"/>
  <c r="E7" i="25"/>
  <c r="D7" i="25"/>
  <c r="C7" i="25"/>
  <c r="I6" i="25"/>
  <c r="H6" i="25"/>
  <c r="G6" i="25"/>
  <c r="F6" i="25"/>
  <c r="E6" i="25"/>
  <c r="D6" i="25"/>
  <c r="C6" i="25"/>
  <c r="I5" i="25"/>
  <c r="H5" i="25"/>
  <c r="G5" i="25"/>
  <c r="F5" i="25"/>
  <c r="E5" i="25"/>
  <c r="D5" i="25"/>
  <c r="C5" i="25"/>
  <c r="I4" i="25"/>
  <c r="H4" i="25"/>
  <c r="G4" i="25"/>
  <c r="F4" i="25"/>
  <c r="E4" i="25"/>
  <c r="D4" i="25"/>
  <c r="C4" i="25"/>
  <c r="I3" i="25"/>
  <c r="H3" i="25"/>
  <c r="G3" i="25"/>
  <c r="F3" i="25"/>
  <c r="E3" i="25"/>
  <c r="D3" i="25"/>
  <c r="C3" i="25"/>
  <c r="F7" i="21"/>
  <c r="E7" i="21"/>
  <c r="D7" i="21"/>
  <c r="C7" i="21"/>
  <c r="I6" i="21"/>
  <c r="H6" i="21"/>
  <c r="G6" i="21"/>
  <c r="F6" i="21"/>
  <c r="E6" i="21"/>
  <c r="D6" i="21"/>
  <c r="C6" i="21"/>
  <c r="I5" i="21"/>
  <c r="H5" i="21"/>
  <c r="G5" i="21"/>
  <c r="F5" i="21"/>
  <c r="E5" i="21"/>
  <c r="D5" i="21"/>
  <c r="C5" i="21"/>
  <c r="I4" i="21"/>
  <c r="H4" i="21"/>
  <c r="G4" i="21"/>
  <c r="F4" i="21"/>
  <c r="E4" i="21"/>
  <c r="D4" i="21"/>
  <c r="C4" i="21"/>
  <c r="I3" i="21"/>
  <c r="H3" i="21"/>
  <c r="G3" i="21"/>
  <c r="F3" i="21"/>
  <c r="F3" i="18"/>
  <c r="G3" i="18"/>
  <c r="H3" i="18"/>
  <c r="I3" i="18"/>
  <c r="C4" i="18"/>
  <c r="D4" i="18"/>
  <c r="E4" i="18"/>
  <c r="F4" i="18"/>
  <c r="G4" i="18"/>
  <c r="H4" i="18"/>
  <c r="I4" i="18"/>
  <c r="C5" i="18"/>
  <c r="D5" i="18"/>
  <c r="E5" i="18"/>
  <c r="F5" i="18"/>
  <c r="G5" i="18"/>
  <c r="H5" i="18"/>
  <c r="I5" i="18"/>
  <c r="C6" i="18"/>
  <c r="D6" i="18"/>
  <c r="E6" i="18"/>
  <c r="F6" i="18"/>
  <c r="G6" i="18"/>
  <c r="H6" i="18"/>
  <c r="I6" i="18"/>
  <c r="C7" i="18"/>
  <c r="D7" i="18"/>
  <c r="E7" i="18"/>
  <c r="F7" i="18"/>
  <c r="I6" i="6"/>
  <c r="H6" i="6"/>
  <c r="G6" i="6"/>
  <c r="F6" i="6"/>
  <c r="E6" i="6"/>
  <c r="D6" i="6"/>
  <c r="C6" i="6"/>
  <c r="I5" i="6"/>
  <c r="H5" i="6"/>
  <c r="G5" i="6"/>
  <c r="F5" i="6"/>
  <c r="E5" i="6"/>
  <c r="D5" i="6"/>
  <c r="C5" i="6"/>
  <c r="I4" i="6"/>
  <c r="H4" i="6"/>
  <c r="G4" i="6"/>
  <c r="F4" i="6"/>
  <c r="E4" i="6"/>
  <c r="D4" i="6"/>
  <c r="C4" i="6"/>
  <c r="I3" i="6"/>
  <c r="H3" i="6"/>
  <c r="G3" i="6"/>
  <c r="F3" i="6"/>
  <c r="E3" i="6"/>
  <c r="D3" i="6"/>
  <c r="C3" i="6"/>
  <c r="I3" i="17"/>
  <c r="C4" i="17"/>
  <c r="D4" i="17"/>
  <c r="E4" i="17"/>
  <c r="F4" i="17"/>
  <c r="G4" i="17"/>
  <c r="H4" i="17"/>
  <c r="I4" i="17"/>
  <c r="C5" i="17"/>
  <c r="D5" i="17"/>
  <c r="E5" i="17"/>
  <c r="F5" i="17"/>
  <c r="G5" i="17"/>
  <c r="H5" i="17"/>
  <c r="I5" i="17"/>
  <c r="C6" i="17"/>
  <c r="D6" i="17"/>
  <c r="E6" i="17"/>
  <c r="F6" i="17"/>
  <c r="G6" i="17"/>
  <c r="H6" i="17"/>
  <c r="I6" i="17"/>
  <c r="C7" i="17"/>
  <c r="D7" i="17"/>
  <c r="I7" i="1"/>
  <c r="H7" i="1"/>
  <c r="G7" i="1"/>
  <c r="F7" i="1"/>
  <c r="E7" i="1"/>
  <c r="D7" i="1"/>
  <c r="C7" i="1"/>
  <c r="I6" i="1"/>
  <c r="H6" i="1"/>
  <c r="G6" i="1"/>
  <c r="F6" i="1"/>
  <c r="E6" i="1"/>
  <c r="D6" i="1"/>
  <c r="C6" i="1"/>
  <c r="I5" i="1"/>
  <c r="H5" i="1"/>
  <c r="G5" i="1"/>
  <c r="F5" i="1"/>
  <c r="E5" i="1"/>
  <c r="D5" i="1"/>
  <c r="C5" i="1"/>
  <c r="H4" i="1"/>
  <c r="G4" i="1"/>
  <c r="F4" i="1"/>
  <c r="E4" i="1"/>
  <c r="D4" i="1"/>
  <c r="C4" i="1"/>
  <c r="I3" i="1"/>
  <c r="H3" i="1"/>
  <c r="G3" i="1"/>
  <c r="H7" i="26"/>
  <c r="D7" i="26"/>
  <c r="G6" i="26"/>
  <c r="C6" i="26"/>
  <c r="F5" i="26"/>
  <c r="I4" i="26"/>
  <c r="E4" i="26"/>
  <c r="H3" i="26"/>
  <c r="D3" i="26"/>
  <c r="E7" i="26"/>
  <c r="G5" i="26"/>
  <c r="F4" i="26"/>
  <c r="G7" i="26"/>
  <c r="C7" i="26"/>
  <c r="F6" i="26"/>
  <c r="I5" i="26"/>
  <c r="E5" i="26"/>
  <c r="H4" i="26"/>
  <c r="D4" i="26"/>
  <c r="G3" i="26"/>
  <c r="C3" i="26"/>
  <c r="D6" i="26"/>
  <c r="E3" i="26"/>
  <c r="F7" i="26"/>
  <c r="I6" i="26"/>
  <c r="E6" i="26"/>
  <c r="H5" i="26"/>
  <c r="D5" i="26"/>
  <c r="G4" i="26"/>
  <c r="C4" i="26"/>
  <c r="F3" i="26"/>
  <c r="I7" i="26"/>
  <c r="H6" i="26"/>
  <c r="C5" i="26"/>
  <c r="I3" i="26"/>
  <c r="B1" i="26"/>
  <c r="B1" i="25"/>
  <c r="H7" i="24"/>
  <c r="D7" i="24"/>
  <c r="G6" i="24"/>
  <c r="C6" i="24"/>
  <c r="F5" i="24"/>
  <c r="E4" i="24"/>
  <c r="H3" i="24"/>
  <c r="D3" i="24"/>
  <c r="I6" i="24"/>
  <c r="H5" i="24"/>
  <c r="G4" i="24"/>
  <c r="F3" i="24"/>
  <c r="I7" i="24"/>
  <c r="H6" i="24"/>
  <c r="G5" i="24"/>
  <c r="F4" i="24"/>
  <c r="E3" i="24"/>
  <c r="G7" i="24"/>
  <c r="C7" i="24"/>
  <c r="F6" i="24"/>
  <c r="I5" i="24"/>
  <c r="E5" i="24"/>
  <c r="H4" i="24"/>
  <c r="D4" i="24"/>
  <c r="G3" i="24"/>
  <c r="C3" i="24"/>
  <c r="F7" i="24"/>
  <c r="E6" i="24"/>
  <c r="D5" i="24"/>
  <c r="C4" i="24"/>
  <c r="E7" i="24"/>
  <c r="D6" i="24"/>
  <c r="C5" i="24"/>
  <c r="I3" i="24"/>
  <c r="B1" i="24"/>
  <c r="H7" i="23"/>
  <c r="D7" i="23"/>
  <c r="G6" i="23"/>
  <c r="C6" i="23"/>
  <c r="F5" i="23"/>
  <c r="I4" i="23"/>
  <c r="E4" i="23"/>
  <c r="H3" i="23"/>
  <c r="D3" i="23"/>
  <c r="I7" i="23"/>
  <c r="G5" i="23"/>
  <c r="E3" i="23"/>
  <c r="G7" i="23"/>
  <c r="C7" i="23"/>
  <c r="F6" i="23"/>
  <c r="I5" i="23"/>
  <c r="E5" i="23"/>
  <c r="H4" i="23"/>
  <c r="D4" i="23"/>
  <c r="G3" i="23"/>
  <c r="C3" i="23"/>
  <c r="E7" i="23"/>
  <c r="C5" i="23"/>
  <c r="I3" i="23"/>
  <c r="F7" i="23"/>
  <c r="I6" i="23"/>
  <c r="E6" i="23"/>
  <c r="H5" i="23"/>
  <c r="D5" i="23"/>
  <c r="G4" i="23"/>
  <c r="C4" i="23"/>
  <c r="F3" i="23"/>
  <c r="H6" i="23"/>
  <c r="D6" i="23"/>
  <c r="F4" i="23"/>
  <c r="B1" i="23"/>
  <c r="H7" i="22"/>
  <c r="D7" i="22"/>
  <c r="G6" i="22"/>
  <c r="C6" i="22"/>
  <c r="F5" i="22"/>
  <c r="I4" i="22"/>
  <c r="E4" i="22"/>
  <c r="H3" i="22"/>
  <c r="D3" i="22"/>
  <c r="G7" i="22"/>
  <c r="C7" i="22"/>
  <c r="F6" i="22"/>
  <c r="I5" i="22"/>
  <c r="E5" i="22"/>
  <c r="H4" i="22"/>
  <c r="D4" i="22"/>
  <c r="G3" i="22"/>
  <c r="C3" i="22"/>
  <c r="F7" i="22"/>
  <c r="I6" i="22"/>
  <c r="E6" i="22"/>
  <c r="H5" i="22"/>
  <c r="D5" i="22"/>
  <c r="G4" i="22"/>
  <c r="C4" i="22"/>
  <c r="F3" i="22"/>
  <c r="I7" i="22"/>
  <c r="E7" i="22"/>
  <c r="H6" i="22"/>
  <c r="D6" i="22"/>
  <c r="G5" i="22"/>
  <c r="C5" i="22"/>
  <c r="F4" i="22"/>
  <c r="I3" i="22"/>
  <c r="E3" i="22"/>
  <c r="B1" i="22"/>
  <c r="B1" i="21"/>
  <c r="H7" i="20"/>
  <c r="D7" i="20"/>
  <c r="G6" i="20"/>
  <c r="C6" i="20"/>
  <c r="F5" i="20"/>
  <c r="I4" i="20"/>
  <c r="E4" i="20"/>
  <c r="H3" i="20"/>
  <c r="D3" i="20"/>
  <c r="E7" i="20"/>
  <c r="D6" i="20"/>
  <c r="F4" i="20"/>
  <c r="G7" i="20"/>
  <c r="C7" i="20"/>
  <c r="F6" i="20"/>
  <c r="I5" i="20"/>
  <c r="E5" i="20"/>
  <c r="H4" i="20"/>
  <c r="D4" i="20"/>
  <c r="G3" i="20"/>
  <c r="C3" i="20"/>
  <c r="I7" i="20"/>
  <c r="G5" i="20"/>
  <c r="I3" i="20"/>
  <c r="F7" i="20"/>
  <c r="I6" i="20"/>
  <c r="E6" i="20"/>
  <c r="H5" i="20"/>
  <c r="D5" i="20"/>
  <c r="G4" i="20"/>
  <c r="C4" i="20"/>
  <c r="F3" i="20"/>
  <c r="H6" i="20"/>
  <c r="C5" i="20"/>
  <c r="E3" i="20"/>
  <c r="B1" i="20"/>
  <c r="H7" i="19"/>
  <c r="D7" i="19"/>
  <c r="G6" i="19"/>
  <c r="C6" i="19"/>
  <c r="F5" i="19"/>
  <c r="I4" i="19"/>
  <c r="E4" i="19"/>
  <c r="H3" i="19"/>
  <c r="D3" i="19"/>
  <c r="F4" i="19"/>
  <c r="E3" i="19"/>
  <c r="G7" i="19"/>
  <c r="C7" i="19"/>
  <c r="F6" i="19"/>
  <c r="I5" i="19"/>
  <c r="E5" i="19"/>
  <c r="H4" i="19"/>
  <c r="D4" i="19"/>
  <c r="G3" i="19"/>
  <c r="C3" i="19"/>
  <c r="C5" i="19"/>
  <c r="F7" i="19"/>
  <c r="I6" i="19"/>
  <c r="E6" i="19"/>
  <c r="H5" i="19"/>
  <c r="D5" i="19"/>
  <c r="G4" i="19"/>
  <c r="C4" i="19"/>
  <c r="F3" i="19"/>
  <c r="I7" i="19"/>
  <c r="E7" i="19"/>
  <c r="H6" i="19"/>
  <c r="D6" i="19"/>
  <c r="G5" i="19"/>
  <c r="I3" i="19"/>
  <c r="B1" i="19"/>
  <c r="B1" i="6" l="1"/>
</calcChain>
</file>

<file path=xl/sharedStrings.xml><?xml version="1.0" encoding="utf-8"?>
<sst xmlns="http://schemas.openxmlformats.org/spreadsheetml/2006/main" count="525" uniqueCount="37">
  <si>
    <t>ASSIGNMENTS</t>
  </si>
  <si>
    <t>MON</t>
  </si>
  <si>
    <t>TUES</t>
  </si>
  <si>
    <t>WEEKLY SCHEDULE</t>
  </si>
  <si>
    <t>WED</t>
  </si>
  <si>
    <t>THURS</t>
  </si>
  <si>
    <t>FRI</t>
  </si>
  <si>
    <t>8:00</t>
  </si>
  <si>
    <t>10:00</t>
  </si>
  <si>
    <t>Math</t>
  </si>
  <si>
    <t>2:00</t>
  </si>
  <si>
    <t>English</t>
  </si>
  <si>
    <t>MAY</t>
  </si>
  <si>
    <t>TUE</t>
  </si>
  <si>
    <t>THU</t>
  </si>
  <si>
    <t>Art History: Test</t>
  </si>
  <si>
    <t>SAT</t>
  </si>
  <si>
    <t>SUN</t>
  </si>
  <si>
    <t xml:space="preserve"> </t>
  </si>
  <si>
    <t>Time</t>
  </si>
  <si>
    <t>Class</t>
  </si>
  <si>
    <t>Weekday</t>
  </si>
  <si>
    <t>JANUARY</t>
  </si>
  <si>
    <t>DAY</t>
  </si>
  <si>
    <t>DATE</t>
  </si>
  <si>
    <t>FEBRUARY</t>
  </si>
  <si>
    <t>MARCH</t>
  </si>
  <si>
    <t>APRIL</t>
  </si>
  <si>
    <t>JUNE</t>
  </si>
  <si>
    <t>JULY</t>
  </si>
  <si>
    <t>AUGUST</t>
  </si>
  <si>
    <t>SEPTEMBER</t>
  </si>
  <si>
    <t>OCTOBER</t>
  </si>
  <si>
    <t>NOVEMBER</t>
  </si>
  <si>
    <t>DECEMBER</t>
  </si>
  <si>
    <t>Spanish: First paper draft due</t>
  </si>
  <si>
    <t>Spanish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</si>
</sst>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d"/>
    <numFmt numFmtId="169" formatCode="[$-409]mmmmm;@"/>
  </numFmts>
  <fonts count="20" x14ac:knownFonts="1">
    <font>
      <sz val="11"/>
      <color theme="1"/>
      <name val="Arial"/>
      <family val="2"/>
      <scheme val="minor"/>
    </font>
    <font>
      <sz val="11"/>
      <color theme="1"/>
      <name val="Arial"/>
      <family val="2"/>
      <scheme val="minor"/>
    </font>
    <font>
      <sz val="8"/>
      <name val="Arial"/>
      <family val="2"/>
      <scheme val="minor"/>
    </font>
    <font>
      <sz val="12"/>
      <color theme="1" tint="0.249977111117893"/>
      <name val="Arial"/>
      <family val="2"/>
      <scheme val="minor"/>
    </font>
    <font>
      <sz val="11"/>
      <color theme="1"/>
      <name val="Arial"/>
      <family val="2"/>
      <scheme val="minor"/>
    </font>
    <font>
      <sz val="11"/>
      <color theme="0"/>
      <name val="Arial"/>
      <family val="2"/>
      <scheme val="minor"/>
    </font>
    <font>
      <b/>
      <sz val="24"/>
      <color theme="4" tint="-0.499984740745262"/>
      <name val="Arial"/>
      <family val="2"/>
      <scheme val="minor"/>
    </font>
    <font>
      <b/>
      <sz val="17"/>
      <color theme="4" tint="-0.499984740745262"/>
      <name val="Arial"/>
      <family val="2"/>
      <scheme val="minor"/>
    </font>
    <font>
      <b/>
      <sz val="12"/>
      <color theme="4" tint="-0.499984740745262"/>
      <name val="Arial"/>
      <family val="2"/>
      <scheme val="minor"/>
    </font>
    <font>
      <b/>
      <sz val="11"/>
      <color theme="4" tint="-0.499984740745262"/>
      <name val="Arial"/>
      <family val="2"/>
      <scheme val="minor"/>
    </font>
    <font>
      <b/>
      <sz val="11"/>
      <color theme="1"/>
      <name val="Arial"/>
      <family val="2"/>
      <scheme val="minor"/>
    </font>
    <font>
      <b/>
      <sz val="11"/>
      <color theme="1"/>
      <name val="Arial"/>
      <family val="2"/>
      <scheme val="major"/>
    </font>
    <font>
      <b/>
      <sz val="18"/>
      <color theme="4" tint="-0.499984740745262"/>
      <name val="Arial"/>
      <family val="2"/>
      <scheme val="major"/>
    </font>
    <font>
      <sz val="11"/>
      <name val="Arial"/>
      <family val="2"/>
      <scheme val="minor"/>
    </font>
    <font>
      <b/>
      <sz val="12"/>
      <color theme="4" tint="-0.249977111117893"/>
      <name val="Arial"/>
      <family val="2"/>
      <scheme val="minor"/>
    </font>
    <font>
      <sz val="11"/>
      <color theme="4" tint="-0.249977111117893"/>
      <name val="Arial"/>
      <family val="2"/>
      <scheme val="minor"/>
    </font>
    <font>
      <b/>
      <sz val="24"/>
      <color theme="0"/>
      <name val="Arial"/>
      <family val="2"/>
      <scheme val="major"/>
    </font>
    <font>
      <b/>
      <sz val="11"/>
      <color theme="0"/>
      <name val="Arial"/>
      <family val="2"/>
      <scheme val="minor"/>
    </font>
    <font>
      <b/>
      <sz val="24"/>
      <color theme="4" tint="-0.249977111117893"/>
      <name val="Arial"/>
      <family val="2"/>
      <scheme val="minor"/>
    </font>
    <font>
      <b/>
      <sz val="12"/>
      <color theme="0"/>
      <name val="Arial"/>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rgb="FFFFFFCC"/>
      </patternFill>
    </fill>
    <fill>
      <patternFill patternType="solid">
        <fgColor theme="4" tint="-0.499984740745262"/>
        <bgColor indexed="64"/>
      </patternFill>
    </fill>
    <fill>
      <patternFill patternType="solid">
        <fgColor theme="4" tint="-0.249977111117893"/>
        <bgColor indexed="64"/>
      </patternFill>
    </fill>
    <fill>
      <patternFill patternType="solid">
        <fgColor theme="0"/>
        <bgColor indexed="64"/>
      </patternFill>
    </fill>
  </fills>
  <borders count="17">
    <border>
      <left/>
      <right/>
      <top/>
      <bottom/>
      <diagonal/>
    </border>
    <border>
      <left style="thin">
        <color theme="4" tint="0.79998168889431442"/>
      </left>
      <right style="thin">
        <color theme="0"/>
      </right>
      <top/>
      <bottom/>
      <diagonal/>
    </border>
    <border>
      <left/>
      <right style="thin">
        <color theme="4" tint="0.79998168889431442"/>
      </right>
      <top/>
      <bottom/>
      <diagonal/>
    </border>
    <border>
      <left style="thin">
        <color theme="0"/>
      </left>
      <right/>
      <top/>
      <bottom/>
      <diagonal/>
    </border>
    <border>
      <left style="thin">
        <color theme="0"/>
      </left>
      <right/>
      <top style="thin">
        <color theme="0"/>
      </top>
      <bottom/>
      <diagonal/>
    </border>
    <border>
      <left style="thin">
        <color rgb="FFB2B2B2"/>
      </left>
      <right style="thin">
        <color rgb="FFB2B2B2"/>
      </right>
      <top style="thin">
        <color rgb="FFB2B2B2"/>
      </top>
      <bottom style="thin">
        <color rgb="FFB2B2B2"/>
      </bottom>
      <diagonal/>
    </border>
    <border>
      <left/>
      <right/>
      <top style="thin">
        <color theme="4" tint="-0.499984740745262"/>
      </top>
      <bottom/>
      <diagonal/>
    </border>
    <border>
      <left/>
      <right/>
      <top/>
      <bottom style="thin">
        <color theme="4" tint="-0.499984740745262"/>
      </bottom>
      <diagonal/>
    </border>
    <border>
      <left style="thin">
        <color theme="4" tint="0.79998168889431442"/>
      </left>
      <right/>
      <top/>
      <bottom/>
      <diagonal/>
    </border>
    <border>
      <left/>
      <right style="thin">
        <color theme="4" tint="-0.499984740745262"/>
      </right>
      <top/>
      <bottom/>
      <diagonal/>
    </border>
    <border>
      <left style="thin">
        <color theme="0"/>
      </left>
      <right style="thin">
        <color theme="0"/>
      </right>
      <top/>
      <bottom/>
      <diagonal/>
    </border>
    <border>
      <left style="thin">
        <color theme="4" tint="-0.499984740745262"/>
      </left>
      <right style="thin">
        <color theme="0"/>
      </right>
      <top style="thin">
        <color theme="4" tint="-0.499984740745262"/>
      </top>
      <bottom/>
      <diagonal/>
    </border>
    <border>
      <left style="thin">
        <color theme="4" tint="-0.499984740745262"/>
      </left>
      <right style="thin">
        <color theme="0"/>
      </right>
      <top/>
      <bottom/>
      <diagonal/>
    </border>
    <border>
      <left style="thin">
        <color theme="4" tint="-0.499984740745262"/>
      </left>
      <right style="thin">
        <color theme="0"/>
      </right>
      <top/>
      <bottom style="thin">
        <color theme="4" tint="-0.499984740745262"/>
      </bottom>
      <diagonal/>
    </border>
    <border>
      <left/>
      <right/>
      <top/>
      <bottom style="thin">
        <color theme="4" tint="0.39994506668294322"/>
      </bottom>
      <diagonal/>
    </border>
    <border>
      <left/>
      <right/>
      <top style="thin">
        <color theme="4" tint="-0.499984740745262"/>
      </top>
      <bottom style="thin">
        <color theme="4" tint="0.39994506668294322"/>
      </bottom>
      <diagonal/>
    </border>
    <border>
      <left/>
      <right/>
      <top style="thin">
        <color theme="4" tint="0.39994506668294322"/>
      </top>
      <bottom style="thin">
        <color theme="4" tint="0.39994506668294322"/>
      </bottom>
      <diagonal/>
    </border>
  </borders>
  <cellStyleXfs count="22">
    <xf numFmtId="0" fontId="0" fillId="0" borderId="0">
      <alignment wrapText="1"/>
    </xf>
    <xf numFmtId="0" fontId="12" fillId="0" borderId="0" applyFill="0" applyBorder="0" applyProtection="0">
      <alignment horizontal="center" vertical="center"/>
    </xf>
    <xf numFmtId="169" fontId="6" fillId="0" borderId="0" applyFill="0" applyBorder="0" applyProtection="0">
      <alignment horizontal="center" vertical="center"/>
    </xf>
    <xf numFmtId="0" fontId="7" fillId="0" borderId="0" applyFill="0" applyProtection="0">
      <alignment horizontal="left" vertical="center" indent="2"/>
    </xf>
    <xf numFmtId="0" fontId="8" fillId="0" borderId="0" applyNumberFormat="0" applyFill="0" applyBorder="0" applyProtection="0">
      <alignment horizontal="left" vertical="center"/>
    </xf>
    <xf numFmtId="0" fontId="8" fillId="0" borderId="0" applyFill="0" applyBorder="0" applyProtection="0"/>
    <xf numFmtId="167" fontId="1" fillId="0" borderId="0" applyFill="0" applyBorder="0" applyAlignment="0" applyProtection="0"/>
    <xf numFmtId="165" fontId="1" fillId="0" borderId="0" applyFill="0" applyBorder="0" applyAlignment="0" applyProtection="0"/>
    <xf numFmtId="166" fontId="1" fillId="0" borderId="0" applyFill="0" applyBorder="0" applyAlignment="0" applyProtection="0"/>
    <xf numFmtId="164" fontId="1" fillId="0" borderId="0" applyFill="0" applyBorder="0" applyAlignment="0" applyProtection="0"/>
    <xf numFmtId="9" fontId="1" fillId="0" borderId="0" applyFill="0" applyBorder="0" applyAlignment="0" applyProtection="0"/>
    <xf numFmtId="0" fontId="4" fillId="3" borderId="5" applyNumberFormat="0" applyAlignment="0" applyProtection="0"/>
    <xf numFmtId="0" fontId="5" fillId="4" borderId="1">
      <alignment horizontal="left" indent="1"/>
    </xf>
    <xf numFmtId="0" fontId="9" fillId="0" borderId="0">
      <alignment vertical="center"/>
    </xf>
    <xf numFmtId="0" fontId="9" fillId="0" borderId="6" applyNumberFormat="0" applyFont="0" applyFill="0" applyAlignment="0" applyProtection="0">
      <alignment horizontal="left" vertical="center" indent="2"/>
    </xf>
    <xf numFmtId="1" fontId="10" fillId="0" borderId="0" applyFill="0" applyBorder="0">
      <alignment horizontal="center"/>
    </xf>
    <xf numFmtId="0" fontId="13" fillId="0" borderId="7" applyNumberFormat="0" applyFont="0" applyFill="0" applyAlignment="0" applyProtection="0">
      <alignment horizontal="center"/>
    </xf>
    <xf numFmtId="0" fontId="13" fillId="0" borderId="9" applyNumberFormat="0" applyFont="0" applyFill="0" applyAlignment="0" applyProtection="0"/>
    <xf numFmtId="168" fontId="3" fillId="0" borderId="0" applyNumberFormat="0" applyFill="0" applyBorder="0">
      <alignment horizontal="left" vertical="center" indent="1"/>
    </xf>
    <xf numFmtId="0" fontId="13" fillId="2" borderId="0" applyFont="0" applyBorder="0">
      <alignment horizontal="left" vertical="top" indent="1"/>
    </xf>
    <xf numFmtId="0" fontId="5" fillId="0" borderId="0" applyNumberFormat="0" applyFill="0" applyBorder="0" applyAlignment="0">
      <alignment wrapText="1"/>
    </xf>
    <xf numFmtId="20" fontId="13" fillId="2" borderId="0" applyFill="0" applyBorder="0">
      <alignment horizontal="left" indent="1"/>
    </xf>
  </cellStyleXfs>
  <cellXfs count="75">
    <xf numFmtId="0" fontId="0" fillId="0" borderId="0" xfId="0">
      <alignment wrapText="1"/>
    </xf>
    <xf numFmtId="0" fontId="0" fillId="0" borderId="0" xfId="0" applyFont="1">
      <alignment wrapText="1"/>
    </xf>
    <xf numFmtId="0" fontId="0" fillId="0" borderId="0" xfId="0">
      <alignment wrapText="1"/>
    </xf>
    <xf numFmtId="0" fontId="8" fillId="0" borderId="6" xfId="14" applyFont="1" applyAlignment="1">
      <alignment vertical="center"/>
    </xf>
    <xf numFmtId="168" fontId="3" fillId="0" borderId="0" xfId="18" applyNumberFormat="1" applyFill="1" applyBorder="1">
      <alignment horizontal="left" vertical="center" indent="1"/>
    </xf>
    <xf numFmtId="0" fontId="3" fillId="0" borderId="6" xfId="14" applyNumberFormat="1" applyFont="1" applyAlignment="1">
      <alignment horizontal="left" vertical="center" indent="1"/>
    </xf>
    <xf numFmtId="168" fontId="3" fillId="0" borderId="7" xfId="16" applyNumberFormat="1" applyFont="1" applyFill="1" applyAlignment="1">
      <alignment horizontal="left" vertical="center" indent="1"/>
    </xf>
    <xf numFmtId="0" fontId="0" fillId="0" borderId="0" xfId="14" applyFont="1" applyBorder="1" applyAlignment="1">
      <alignment wrapText="1"/>
    </xf>
    <xf numFmtId="0" fontId="8" fillId="0" borderId="0" xfId="5"/>
    <xf numFmtId="0" fontId="0" fillId="0" borderId="9" xfId="17" applyFont="1" applyAlignment="1">
      <alignment wrapText="1"/>
    </xf>
    <xf numFmtId="0" fontId="0" fillId="0" borderId="0" xfId="0">
      <alignment wrapText="1"/>
    </xf>
    <xf numFmtId="0" fontId="0" fillId="0" borderId="7" xfId="16" applyFont="1" applyAlignment="1">
      <alignment horizontal="left" wrapText="1"/>
    </xf>
    <xf numFmtId="0" fontId="8" fillId="0" borderId="7" xfId="5" applyBorder="1"/>
    <xf numFmtId="1" fontId="10" fillId="0" borderId="6" xfId="15" applyBorder="1">
      <alignment horizontal="center"/>
    </xf>
    <xf numFmtId="20" fontId="13" fillId="2" borderId="0" xfId="21">
      <alignment horizontal="left" indent="1"/>
    </xf>
    <xf numFmtId="20" fontId="13" fillId="2" borderId="3" xfId="21" applyBorder="1">
      <alignment horizontal="left" indent="1"/>
    </xf>
    <xf numFmtId="1" fontId="10" fillId="0" borderId="7" xfId="16" applyNumberFormat="1" applyFont="1">
      <alignment horizontal="center"/>
    </xf>
    <xf numFmtId="20" fontId="13" fillId="2" borderId="4" xfId="21" applyBorder="1">
      <alignment horizontal="left" indent="1"/>
    </xf>
    <xf numFmtId="0" fontId="5" fillId="0" borderId="9" xfId="20" applyBorder="1" applyAlignment="1">
      <alignment wrapText="1"/>
    </xf>
    <xf numFmtId="0" fontId="0" fillId="2" borderId="0" xfId="19" applyFont="1">
      <alignment horizontal="left" vertical="top" indent="1"/>
    </xf>
    <xf numFmtId="0" fontId="1" fillId="2" borderId="9" xfId="19" applyFont="1" applyBorder="1">
      <alignment horizontal="left" vertical="top" indent="1"/>
    </xf>
    <xf numFmtId="0" fontId="11" fillId="2" borderId="9" xfId="19" applyFont="1" applyBorder="1">
      <alignment horizontal="left" vertical="top" indent="1"/>
    </xf>
    <xf numFmtId="0" fontId="0" fillId="2" borderId="7" xfId="19" applyFont="1" applyBorder="1">
      <alignment horizontal="left" vertical="top" indent="1"/>
    </xf>
    <xf numFmtId="0" fontId="1" fillId="2" borderId="7" xfId="19" applyFont="1" applyBorder="1">
      <alignment horizontal="left" vertical="top" indent="1"/>
    </xf>
    <xf numFmtId="20" fontId="13" fillId="2" borderId="9" xfId="21" applyBorder="1">
      <alignment horizontal="left" indent="1"/>
    </xf>
    <xf numFmtId="0" fontId="1" fillId="2" borderId="0" xfId="19" applyFont="1">
      <alignment horizontal="left" vertical="top" indent="1"/>
    </xf>
    <xf numFmtId="0" fontId="11" fillId="2" borderId="0" xfId="19" applyFont="1">
      <alignment horizontal="left" vertical="top" indent="1"/>
    </xf>
    <xf numFmtId="0" fontId="13" fillId="2" borderId="7" xfId="19" applyBorder="1">
      <alignment horizontal="left" vertical="top" indent="1"/>
    </xf>
    <xf numFmtId="0" fontId="0" fillId="2" borderId="7" xfId="16" applyFont="1" applyFill="1" applyAlignment="1">
      <alignment horizontal="left" vertical="top" indent="1"/>
    </xf>
    <xf numFmtId="0" fontId="1" fillId="2" borderId="7" xfId="16" applyFont="1" applyFill="1" applyAlignment="1">
      <alignment horizontal="left" vertical="top" indent="1"/>
    </xf>
    <xf numFmtId="0" fontId="14" fillId="0" borderId="0" xfId="4" applyFont="1">
      <alignment horizontal="left" vertical="center"/>
    </xf>
    <xf numFmtId="0" fontId="5" fillId="5" borderId="1" xfId="12" applyFill="1">
      <alignment horizontal="left" indent="1"/>
    </xf>
    <xf numFmtId="0" fontId="5" fillId="5" borderId="9" xfId="17" applyFont="1" applyFill="1" applyAlignment="1">
      <alignment horizontal="left" indent="1"/>
    </xf>
    <xf numFmtId="0" fontId="14" fillId="0" borderId="0" xfId="5" applyFont="1"/>
    <xf numFmtId="0" fontId="14" fillId="0" borderId="7" xfId="5" applyFont="1" applyBorder="1"/>
    <xf numFmtId="0" fontId="14" fillId="0" borderId="0" xfId="5" applyFont="1" applyFill="1"/>
    <xf numFmtId="0" fontId="15" fillId="0" borderId="0" xfId="0" applyFont="1">
      <alignment wrapText="1"/>
    </xf>
    <xf numFmtId="0" fontId="14" fillId="0" borderId="7" xfId="16" applyFont="1" applyAlignment="1"/>
    <xf numFmtId="0" fontId="14" fillId="0" borderId="6" xfId="5" applyFont="1" applyBorder="1"/>
    <xf numFmtId="20" fontId="15" fillId="0" borderId="7" xfId="16" applyNumberFormat="1" applyFont="1" applyFill="1" applyAlignment="1">
      <alignment horizontal="left" indent="1"/>
    </xf>
    <xf numFmtId="0" fontId="9" fillId="5" borderId="0" xfId="13" applyFill="1" applyAlignment="1">
      <alignment horizontal="left" vertical="center"/>
    </xf>
    <xf numFmtId="0" fontId="0" fillId="0" borderId="0" xfId="0" applyAlignment="1">
      <alignment horizontal="left" vertical="center" wrapText="1"/>
    </xf>
    <xf numFmtId="0" fontId="0" fillId="5" borderId="0" xfId="0" applyFont="1" applyFill="1" applyAlignment="1">
      <alignment horizontal="left" vertical="center" wrapText="1"/>
    </xf>
    <xf numFmtId="0" fontId="19" fillId="5" borderId="0" xfId="20" applyFont="1" applyFill="1" applyAlignment="1">
      <alignment horizontal="center" vertical="center" wrapText="1"/>
    </xf>
    <xf numFmtId="0" fontId="19" fillId="5" borderId="0" xfId="3" applyFont="1" applyFill="1" applyAlignment="1">
      <alignment horizontal="center" vertical="center"/>
    </xf>
    <xf numFmtId="0" fontId="16" fillId="5" borderId="7" xfId="1" applyFont="1" applyFill="1" applyBorder="1" applyAlignment="1">
      <alignment horizontal="center" vertical="center"/>
    </xf>
    <xf numFmtId="0" fontId="17" fillId="5" borderId="1" xfId="12" applyFont="1" applyFill="1" applyAlignment="1">
      <alignment horizontal="center" vertical="center"/>
    </xf>
    <xf numFmtId="0" fontId="17" fillId="5" borderId="9" xfId="17" applyFont="1" applyFill="1" applyAlignment="1">
      <alignment horizontal="center" vertical="center"/>
    </xf>
    <xf numFmtId="1" fontId="10" fillId="0" borderId="15" xfId="15" applyBorder="1">
      <alignment horizontal="center"/>
    </xf>
    <xf numFmtId="0" fontId="0" fillId="0" borderId="14" xfId="0" applyBorder="1">
      <alignment wrapText="1"/>
    </xf>
    <xf numFmtId="1" fontId="10" fillId="0" borderId="16" xfId="15" applyBorder="1">
      <alignment horizontal="center"/>
    </xf>
    <xf numFmtId="0" fontId="0" fillId="0" borderId="16" xfId="0" applyBorder="1">
      <alignment wrapText="1"/>
    </xf>
    <xf numFmtId="0" fontId="0" fillId="0" borderId="6" xfId="0" applyBorder="1">
      <alignment wrapText="1"/>
    </xf>
    <xf numFmtId="1" fontId="10" fillId="0" borderId="0" xfId="15" applyBorder="1">
      <alignment horizontal="center"/>
    </xf>
    <xf numFmtId="0" fontId="0" fillId="0" borderId="0" xfId="0" applyBorder="1">
      <alignment wrapText="1"/>
    </xf>
    <xf numFmtId="168" fontId="3" fillId="0" borderId="0" xfId="18" applyNumberFormat="1" applyFill="1" applyBorder="1" applyAlignment="1">
      <alignment horizontal="left" vertical="center"/>
    </xf>
    <xf numFmtId="0" fontId="3" fillId="6" borderId="6" xfId="14" applyNumberFormat="1" applyFont="1" applyFill="1" applyAlignment="1">
      <alignment horizontal="left" vertical="center"/>
    </xf>
    <xf numFmtId="0" fontId="3" fillId="0" borderId="6" xfId="14" applyNumberFormat="1" applyFont="1" applyAlignment="1">
      <alignment vertical="center"/>
    </xf>
    <xf numFmtId="0" fontId="3" fillId="0" borderId="6" xfId="14" applyNumberFormat="1" applyFont="1" applyAlignment="1">
      <alignment horizontal="left" vertical="center"/>
    </xf>
    <xf numFmtId="168" fontId="3" fillId="0" borderId="0" xfId="18" applyNumberFormat="1" applyFont="1" applyFill="1" applyBorder="1">
      <alignment horizontal="left" vertical="center" indent="1"/>
    </xf>
    <xf numFmtId="169" fontId="18" fillId="0" borderId="11" xfId="2" applyFont="1" applyFill="1" applyBorder="1" applyAlignment="1">
      <alignment horizontal="center" vertical="center" textRotation="90"/>
    </xf>
    <xf numFmtId="0" fontId="0" fillId="0" borderId="12" xfId="0" applyBorder="1">
      <alignment wrapText="1"/>
    </xf>
    <xf numFmtId="0" fontId="0" fillId="0" borderId="13" xfId="0" applyBorder="1">
      <alignment wrapText="1"/>
    </xf>
    <xf numFmtId="0" fontId="17" fillId="5" borderId="8" xfId="12" applyFont="1" applyFill="1" applyBorder="1" applyAlignment="1">
      <alignment horizontal="center" vertical="center"/>
    </xf>
    <xf numFmtId="0" fontId="17" fillId="5" borderId="2" xfId="12" applyFont="1" applyFill="1" applyBorder="1" applyAlignment="1">
      <alignment horizontal="center" vertical="center"/>
    </xf>
    <xf numFmtId="20" fontId="13" fillId="2" borderId="10" xfId="21" applyBorder="1">
      <alignment horizontal="left" indent="1"/>
    </xf>
    <xf numFmtId="0" fontId="1" fillId="2" borderId="0" xfId="19" applyFont="1">
      <alignment horizontal="left" vertical="top" indent="1"/>
    </xf>
    <xf numFmtId="0" fontId="1" fillId="2" borderId="7" xfId="19" applyFont="1" applyBorder="1">
      <alignment horizontal="left" vertical="top" indent="1"/>
    </xf>
    <xf numFmtId="20" fontId="13" fillId="2" borderId="0" xfId="21">
      <alignment horizontal="left" indent="1"/>
    </xf>
    <xf numFmtId="169" fontId="18" fillId="0" borderId="12" xfId="2" applyFont="1" applyFill="1" applyBorder="1" applyAlignment="1">
      <alignment horizontal="center" vertical="center" textRotation="90"/>
    </xf>
    <xf numFmtId="169" fontId="18" fillId="0" borderId="13" xfId="2" applyFont="1" applyFill="1" applyBorder="1" applyAlignment="1">
      <alignment horizontal="center" vertical="center" textRotation="90"/>
    </xf>
    <xf numFmtId="0" fontId="13" fillId="2" borderId="7" xfId="19" applyBorder="1">
      <alignment horizontal="left" vertical="top" indent="1"/>
    </xf>
    <xf numFmtId="0" fontId="5" fillId="5" borderId="8" xfId="12" applyFill="1" applyBorder="1">
      <alignment horizontal="left" indent="1"/>
    </xf>
    <xf numFmtId="0" fontId="5" fillId="5" borderId="2" xfId="12" applyFill="1" applyBorder="1">
      <alignment horizontal="left" indent="1"/>
    </xf>
    <xf numFmtId="0" fontId="1" fillId="2" borderId="7" xfId="16" applyFont="1" applyFill="1" applyAlignment="1">
      <alignment horizontal="left" vertical="top" indent="1"/>
    </xf>
  </cellXfs>
  <cellStyles count="22">
    <cellStyle name="Bottom Border" xfId="16"/>
    <cellStyle name="Calendar alignment" xfId="18"/>
    <cellStyle name="Comma" xfId="6" builtinId="3" customBuiltin="1"/>
    <cellStyle name="Comma [0]" xfId="7" builtinId="6" customBuiltin="1"/>
    <cellStyle name="Currency" xfId="8" builtinId="4" customBuiltin="1"/>
    <cellStyle name="Currency [0]" xfId="9" builtinId="7" customBuiltin="1"/>
    <cellStyle name="Date" xfId="15"/>
    <cellStyle name="Heading 1" xfId="2" builtinId="16" customBuiltin="1"/>
    <cellStyle name="Heading 2" xfId="3" builtinId="17" customBuiltin="1"/>
    <cellStyle name="Heading 3" xfId="4" builtinId="18" customBuiltin="1"/>
    <cellStyle name="Heading 4" xfId="5" builtinId="19" customBuiltin="1"/>
    <cellStyle name="Label" xfId="13"/>
    <cellStyle name="Normal" xfId="0" builtinId="0" customBuiltin="1"/>
    <cellStyle name="Note" xfId="11" builtinId="10" customBuiltin="1"/>
    <cellStyle name="Percent" xfId="10" builtinId="5" customBuiltin="1"/>
    <cellStyle name="Right Border" xfId="17"/>
    <cellStyle name="Table heading blank" xfId="20"/>
    <cellStyle name="Time" xfId="21"/>
    <cellStyle name="Title" xfId="1" builtinId="15" customBuiltin="1"/>
    <cellStyle name="Top Border" xfId="14"/>
    <cellStyle name="Weekdays" xfId="12"/>
    <cellStyle name="Weekly Schedule Fill" xfId="19"/>
  </cellStyles>
  <dxfs count="131">
    <dxf>
      <border diagonalUp="0" diagonalDown="0">
        <left/>
        <right/>
        <top style="thin">
          <color theme="4" tint="0.39994506668294322"/>
        </top>
        <bottom style="thin">
          <color theme="4" tint="0.39994506668294322"/>
        </bottom>
        <vertical/>
        <horizontal/>
      </border>
    </dxf>
    <dxf>
      <border diagonalUp="0" diagonalDown="0">
        <left/>
        <right/>
        <top style="thin">
          <color theme="4" tint="0.39994506668294322"/>
        </top>
        <bottom style="thin">
          <color theme="4" tint="0.39994506668294322"/>
        </bottom>
        <vertical/>
        <horizontal/>
      </border>
    </dxf>
    <dxf>
      <border>
        <left style="thin">
          <color theme="0"/>
        </left>
        <vertical/>
        <horizontal/>
      </border>
    </dxf>
    <dxf>
      <border>
        <bottom style="thin">
          <color theme="0"/>
        </bottom>
        <vertical/>
        <horizontal/>
      </border>
    </dxf>
    <dxf>
      <font>
        <b/>
        <i val="0"/>
      </font>
      <fill>
        <patternFill>
          <bgColor theme="4" tint="0.79998168889431442"/>
        </patternFill>
      </fill>
    </dxf>
    <dxf>
      <fill>
        <patternFill>
          <bgColor theme="4" tint="0.79998168889431442"/>
        </patternFill>
      </fill>
    </dxf>
    <dxf>
      <font>
        <b/>
        <i val="0"/>
        <color theme="1"/>
      </font>
      <fill>
        <patternFill patternType="solid">
          <bgColor theme="4" tint="0.79998168889431442"/>
        </patternFill>
      </fill>
      <border>
        <left/>
        <right/>
        <top/>
        <bottom/>
        <vertical/>
        <horizontal/>
      </border>
    </dxf>
    <dxf>
      <font>
        <color theme="0" tint="-0.24994659260841701"/>
      </font>
    </dxf>
    <dxf>
      <font>
        <color theme="0" tint="-0.24994659260841701"/>
      </font>
    </dxf>
    <dxf>
      <font>
        <color theme="0" tint="-0.24994659260841701"/>
      </font>
    </dxf>
    <dxf>
      <font>
        <color theme="0" tint="-0.24994659260841701"/>
      </font>
    </dxf>
    <dxf>
      <font>
        <b/>
        <i val="0"/>
        <color theme="1"/>
      </font>
      <fill>
        <patternFill patternType="solid">
          <bgColor theme="4" tint="0.79998168889431442"/>
        </patternFill>
      </fill>
      <border>
        <left/>
        <right/>
        <top/>
        <bottom/>
        <vertical/>
        <horizontal/>
      </border>
    </dxf>
    <dxf>
      <border>
        <left style="thin">
          <color theme="0"/>
        </left>
        <vertical/>
        <horizontal/>
      </border>
    </dxf>
    <dxf>
      <border>
        <bottom style="thin">
          <color theme="0"/>
        </bottom>
        <vertical/>
        <horizontal/>
      </border>
    </dxf>
    <dxf>
      <font>
        <b/>
        <i val="0"/>
      </font>
      <fill>
        <patternFill>
          <bgColor theme="4" tint="0.79998168889431442"/>
        </patternFill>
      </fill>
    </dxf>
    <dxf>
      <fill>
        <patternFill>
          <bgColor theme="4" tint="0.79998168889431442"/>
        </patternFill>
      </fill>
    </dxf>
    <dxf>
      <border diagonalUp="0" diagonalDown="0">
        <left/>
        <right/>
        <top style="thin">
          <color theme="4" tint="0.39994506668294322"/>
        </top>
        <bottom style="thin">
          <color theme="4" tint="0.39994506668294322"/>
        </bottom>
        <vertical/>
        <horizontal/>
      </border>
    </dxf>
    <dxf>
      <border diagonalUp="0" diagonalDown="0">
        <left/>
        <right/>
        <top style="thin">
          <color theme="4" tint="0.39994506668294322"/>
        </top>
        <bottom style="thin">
          <color theme="4" tint="0.39994506668294322"/>
        </bottom>
        <vertical/>
        <horizontal/>
      </border>
    </dxf>
    <dxf>
      <border>
        <left style="thin">
          <color theme="0"/>
        </left>
        <vertical/>
        <horizontal/>
      </border>
    </dxf>
    <dxf>
      <border>
        <left style="thin">
          <color theme="0"/>
        </left>
        <vertical/>
        <horizontal/>
      </border>
    </dxf>
    <dxf>
      <border>
        <left style="thin">
          <color theme="0"/>
        </left>
        <bottom style="thin">
          <color theme="0"/>
        </bottom>
        <vertical/>
        <horizontal/>
      </border>
    </dxf>
    <dxf>
      <border>
        <bottom style="thin">
          <color theme="0"/>
        </bottom>
        <vertical/>
        <horizontal/>
      </border>
    </dxf>
    <dxf>
      <font>
        <b/>
        <i val="0"/>
      </font>
      <fill>
        <patternFill>
          <bgColor theme="4" tint="0.79998168889431442"/>
        </patternFill>
      </fill>
    </dxf>
    <dxf>
      <fill>
        <patternFill>
          <bgColor theme="4" tint="0.79998168889431442"/>
        </patternFill>
      </fill>
    </dxf>
    <dxf>
      <font>
        <b/>
        <i val="0"/>
        <color theme="1"/>
      </font>
      <fill>
        <patternFill patternType="solid">
          <bgColor theme="4" tint="0.79998168889431442"/>
        </patternFill>
      </fill>
      <border>
        <left/>
        <right/>
        <top/>
        <bottom/>
        <vertical/>
        <horizontal/>
      </border>
    </dxf>
    <dxf>
      <font>
        <color theme="0" tint="-0.24994659260841701"/>
      </font>
    </dxf>
    <dxf>
      <font>
        <color theme="0" tint="-0.24994659260841701"/>
      </font>
    </dxf>
    <dxf>
      <border diagonalUp="0" diagonalDown="0">
        <left/>
        <right/>
        <top style="thin">
          <color theme="4" tint="0.39994506668294322"/>
        </top>
        <bottom style="thin">
          <color theme="4" tint="0.39994506668294322"/>
        </bottom>
        <vertical/>
        <horizontal/>
      </border>
    </dxf>
    <dxf>
      <border diagonalUp="0" diagonalDown="0">
        <left/>
        <right/>
        <top style="thin">
          <color theme="4" tint="0.39994506668294322"/>
        </top>
        <bottom style="thin">
          <color theme="4" tint="0.39994506668294322"/>
        </bottom>
        <vertical/>
        <horizontal/>
      </border>
    </dxf>
    <dxf>
      <font>
        <strike val="0"/>
        <outline val="0"/>
        <shadow val="0"/>
        <u val="none"/>
        <vertAlign val="baseline"/>
        <color theme="4" tint="-0.249977111117893"/>
        <name val="Arial"/>
        <scheme val="minor"/>
      </font>
    </dxf>
    <dxf>
      <border>
        <left style="thin">
          <color theme="0"/>
        </left>
        <vertical/>
        <horizontal/>
      </border>
    </dxf>
    <dxf>
      <border>
        <bottom style="thin">
          <color theme="0"/>
        </bottom>
        <vertical/>
        <horizontal/>
      </border>
    </dxf>
    <dxf>
      <font>
        <b/>
        <i val="0"/>
      </font>
      <fill>
        <patternFill>
          <bgColor theme="4" tint="0.79998168889431442"/>
        </patternFill>
      </fill>
    </dxf>
    <dxf>
      <fill>
        <patternFill>
          <bgColor theme="4" tint="0.79998168889431442"/>
        </patternFill>
      </fill>
    </dxf>
    <dxf>
      <font>
        <b/>
        <i val="0"/>
        <color theme="1"/>
      </font>
      <fill>
        <patternFill patternType="solid">
          <bgColor theme="4" tint="0.79998168889431442"/>
        </patternFill>
      </fill>
      <border>
        <left/>
        <right/>
        <top/>
        <bottom/>
        <vertical/>
        <horizontal/>
      </border>
    </dxf>
    <dxf>
      <font>
        <color theme="0" tint="-0.24994659260841701"/>
      </font>
    </dxf>
    <dxf>
      <font>
        <color theme="0" tint="-0.24994659260841701"/>
      </font>
    </dxf>
    <dxf>
      <border diagonalUp="0" diagonalDown="0">
        <left/>
        <right/>
        <top style="thin">
          <color theme="4" tint="0.39994506668294322"/>
        </top>
        <bottom style="thin">
          <color theme="4" tint="0.39994506668294322"/>
        </bottom>
        <vertical/>
        <horizontal/>
      </border>
    </dxf>
    <dxf>
      <border diagonalUp="0" diagonalDown="0">
        <left/>
        <right/>
        <top style="thin">
          <color theme="4" tint="0.39994506668294322"/>
        </top>
        <bottom style="thin">
          <color theme="4" tint="0.39994506668294322"/>
        </bottom>
        <vertical/>
        <horizontal/>
      </border>
    </dxf>
    <dxf>
      <font>
        <strike val="0"/>
        <outline val="0"/>
        <shadow val="0"/>
        <u val="none"/>
        <vertAlign val="baseline"/>
        <sz val="12"/>
        <color theme="4" tint="-0.249977111117893"/>
        <name val="Arial"/>
        <scheme val="minor"/>
      </font>
    </dxf>
    <dxf>
      <border>
        <left style="thin">
          <color theme="0"/>
        </left>
        <vertical/>
        <horizontal/>
      </border>
    </dxf>
    <dxf>
      <border>
        <bottom style="thin">
          <color theme="0"/>
        </bottom>
        <vertical/>
        <horizontal/>
      </border>
    </dxf>
    <dxf>
      <fill>
        <patternFill>
          <bgColor theme="4" tint="0.79998168889431442"/>
        </patternFill>
      </fill>
    </dxf>
    <dxf>
      <font>
        <b/>
        <i val="0"/>
      </font>
      <fill>
        <patternFill>
          <bgColor theme="4" tint="0.79998168889431442"/>
        </patternFill>
      </fill>
    </dxf>
    <dxf>
      <font>
        <b/>
        <i val="0"/>
        <color theme="1"/>
      </font>
      <fill>
        <patternFill patternType="solid">
          <bgColor theme="4" tint="0.79998168889431442"/>
        </patternFill>
      </fill>
      <border>
        <left/>
        <right/>
        <top/>
        <bottom/>
        <vertical/>
        <horizontal/>
      </border>
    </dxf>
    <dxf>
      <font>
        <color theme="0" tint="-0.24994659260841701"/>
      </font>
    </dxf>
    <dxf>
      <font>
        <color theme="0" tint="-0.24994659260841701"/>
      </font>
    </dxf>
    <dxf>
      <border diagonalUp="0" diagonalDown="0">
        <left/>
        <right/>
        <top style="thin">
          <color theme="4" tint="0.39994506668294322"/>
        </top>
        <bottom style="thin">
          <color theme="4" tint="0.39994506668294322"/>
        </bottom>
        <vertical/>
        <horizontal/>
      </border>
    </dxf>
    <dxf>
      <border diagonalUp="0" diagonalDown="0">
        <left/>
        <right/>
        <top style="thin">
          <color theme="4" tint="0.39994506668294322"/>
        </top>
        <bottom style="thin">
          <color theme="4" tint="0.39994506668294322"/>
        </bottom>
        <vertical/>
        <horizontal/>
      </border>
    </dxf>
    <dxf>
      <font>
        <b/>
        <i val="0"/>
        <color theme="1"/>
      </font>
      <fill>
        <patternFill patternType="solid">
          <bgColor theme="4" tint="0.79998168889431442"/>
        </patternFill>
      </fill>
      <border>
        <left/>
        <right/>
        <top/>
        <bottom/>
        <vertical/>
        <horizontal/>
      </border>
    </dxf>
    <dxf>
      <font>
        <color theme="0" tint="-0.24994659260841701"/>
      </font>
    </dxf>
    <dxf>
      <font>
        <color theme="0" tint="-0.24994659260841701"/>
      </font>
    </dxf>
    <dxf>
      <border>
        <left style="thin">
          <color theme="0"/>
        </left>
        <vertical/>
        <horizontal/>
      </border>
    </dxf>
    <dxf>
      <border>
        <bottom style="thin">
          <color theme="0"/>
        </bottom>
        <vertical/>
        <horizontal/>
      </border>
    </dxf>
    <dxf>
      <fill>
        <patternFill>
          <bgColor theme="4" tint="0.79998168889431442"/>
        </patternFill>
      </fill>
    </dxf>
    <dxf>
      <font>
        <b/>
        <i val="0"/>
      </font>
      <fill>
        <patternFill>
          <bgColor theme="4" tint="0.79998168889431442"/>
        </patternFill>
      </fill>
    </dxf>
    <dxf>
      <font>
        <b/>
        <i val="0"/>
        <color theme="1"/>
      </font>
      <fill>
        <patternFill patternType="solid">
          <bgColor theme="4" tint="0.79998168889431442"/>
        </patternFill>
      </fill>
      <border>
        <left/>
        <right/>
        <top/>
        <bottom/>
        <vertical/>
        <horizontal/>
      </border>
    </dxf>
    <dxf>
      <font>
        <color theme="0" tint="-0.24994659260841701"/>
      </font>
    </dxf>
    <dxf>
      <border diagonalUp="0" diagonalDown="0">
        <left/>
        <right/>
        <top style="thin">
          <color theme="4" tint="0.39994506668294322"/>
        </top>
        <bottom style="thin">
          <color theme="4" tint="0.39994506668294322"/>
        </bottom>
        <vertical/>
        <horizontal/>
      </border>
    </dxf>
    <dxf>
      <border diagonalUp="0" diagonalDown="0">
        <left/>
        <right/>
        <top style="thin">
          <color theme="4" tint="0.39994506668294322"/>
        </top>
        <bottom style="thin">
          <color theme="4" tint="0.39994506668294322"/>
        </bottom>
        <vertical/>
        <horizontal/>
      </border>
    </dxf>
    <dxf>
      <font>
        <strike val="0"/>
        <outline val="0"/>
        <shadow val="0"/>
        <u val="none"/>
        <vertAlign val="baseline"/>
        <color theme="4" tint="-0.249977111117893"/>
        <name val="Arial"/>
        <scheme val="minor"/>
      </font>
    </dxf>
    <dxf>
      <border>
        <left style="thin">
          <color theme="0"/>
        </left>
        <vertical/>
        <horizontal/>
      </border>
    </dxf>
    <dxf>
      <border>
        <bottom style="thin">
          <color theme="0"/>
        </bottom>
        <vertical/>
        <horizontal/>
      </border>
    </dxf>
    <dxf>
      <font>
        <b/>
        <i val="0"/>
      </font>
      <fill>
        <patternFill>
          <bgColor theme="4" tint="0.79998168889431442"/>
        </patternFill>
      </fill>
    </dxf>
    <dxf>
      <fill>
        <patternFill>
          <bgColor theme="4" tint="0.79998168889431442"/>
        </patternFill>
      </fill>
    </dxf>
    <dxf>
      <font>
        <b/>
        <i val="0"/>
        <color theme="1"/>
      </font>
      <fill>
        <patternFill patternType="solid">
          <bgColor theme="4" tint="0.79998168889431442"/>
        </patternFill>
      </fill>
      <border>
        <left/>
        <right/>
        <top/>
        <bottom/>
        <vertical/>
        <horizontal/>
      </border>
    </dxf>
    <dxf>
      <font>
        <color theme="0" tint="-0.24994659260841701"/>
      </font>
    </dxf>
    <dxf>
      <font>
        <color theme="0" tint="-0.24994659260841701"/>
      </font>
    </dxf>
    <dxf>
      <border diagonalUp="0" diagonalDown="0">
        <left/>
        <right/>
        <top style="thin">
          <color theme="4" tint="0.39994506668294322"/>
        </top>
        <bottom style="thin">
          <color theme="4" tint="0.39994506668294322"/>
        </bottom>
        <vertical/>
        <horizontal/>
      </border>
    </dxf>
    <dxf>
      <border diagonalUp="0" diagonalDown="0">
        <left/>
        <right/>
        <top style="thin">
          <color theme="4" tint="0.39994506668294322"/>
        </top>
        <bottom style="thin">
          <color theme="4" tint="0.39994506668294322"/>
        </bottom>
        <vertical/>
        <horizontal/>
      </border>
    </dxf>
    <dxf>
      <font>
        <strike val="0"/>
        <outline val="0"/>
        <shadow val="0"/>
        <u val="none"/>
        <vertAlign val="baseline"/>
        <sz val="12"/>
        <color theme="4" tint="-0.249977111117893"/>
        <name val="Arial"/>
        <scheme val="minor"/>
      </font>
    </dxf>
    <dxf>
      <border>
        <left style="thin">
          <color theme="0"/>
        </left>
        <vertical/>
        <horizontal/>
      </border>
    </dxf>
    <dxf>
      <border>
        <bottom style="thin">
          <color theme="0"/>
        </bottom>
        <vertical/>
        <horizontal/>
      </border>
    </dxf>
    <dxf>
      <font>
        <b/>
        <i val="0"/>
      </font>
      <fill>
        <patternFill>
          <bgColor theme="4" tint="0.79998168889431442"/>
        </patternFill>
      </fill>
    </dxf>
    <dxf>
      <fill>
        <patternFill>
          <bgColor theme="4" tint="0.79998168889431442"/>
        </patternFill>
      </fill>
    </dxf>
    <dxf>
      <font>
        <b/>
        <i val="0"/>
        <color theme="1"/>
      </font>
      <fill>
        <patternFill patternType="solid">
          <bgColor theme="4" tint="0.79998168889431442"/>
        </patternFill>
      </fill>
      <border>
        <left/>
        <right/>
        <top/>
        <bottom/>
        <vertical/>
        <horizontal/>
      </border>
    </dxf>
    <dxf>
      <font>
        <color theme="0" tint="-0.24994659260841701"/>
      </font>
    </dxf>
    <dxf>
      <font>
        <color theme="0" tint="-0.24994659260841701"/>
      </font>
    </dxf>
    <dxf>
      <border diagonalUp="0" diagonalDown="0">
        <left/>
        <right/>
        <top style="thin">
          <color theme="4" tint="0.39994506668294322"/>
        </top>
        <bottom style="thin">
          <color theme="4" tint="0.39994506668294322"/>
        </bottom>
        <vertical/>
        <horizontal/>
      </border>
    </dxf>
    <dxf>
      <border diagonalUp="0" diagonalDown="0">
        <left/>
        <right/>
        <top style="thin">
          <color theme="4" tint="0.39994506668294322"/>
        </top>
        <bottom style="thin">
          <color theme="4" tint="0.39994506668294322"/>
        </bottom>
        <vertical/>
        <horizontal/>
      </border>
    </dxf>
    <dxf>
      <font>
        <b/>
        <i val="0"/>
        <color theme="1"/>
      </font>
      <fill>
        <patternFill patternType="solid">
          <bgColor theme="4" tint="0.79998168889431442"/>
        </patternFill>
      </fill>
      <border>
        <left/>
        <right/>
        <top/>
        <bottom/>
        <vertical/>
        <horizontal/>
      </border>
    </dxf>
    <dxf>
      <font>
        <color theme="0" tint="-0.24994659260841701"/>
      </font>
    </dxf>
    <dxf>
      <font>
        <color theme="0" tint="-0.24994659260841701"/>
      </font>
    </dxf>
    <dxf>
      <border>
        <left style="thin">
          <color theme="0"/>
        </left>
        <vertical/>
        <horizontal/>
      </border>
    </dxf>
    <dxf>
      <border>
        <bottom style="thin">
          <color theme="0"/>
        </bottom>
        <vertical/>
        <horizontal/>
      </border>
    </dxf>
    <dxf>
      <font>
        <b/>
        <i val="0"/>
      </font>
      <fill>
        <patternFill>
          <bgColor theme="4" tint="0.79998168889431442"/>
        </patternFill>
      </fill>
    </dxf>
    <dxf>
      <fill>
        <patternFill>
          <bgColor theme="4" tint="0.79998168889431442"/>
        </patternFill>
      </fill>
    </dxf>
    <dxf>
      <font>
        <b/>
        <i val="0"/>
        <color theme="1"/>
      </font>
      <fill>
        <patternFill patternType="solid">
          <bgColor theme="4" tint="0.79998168889431442"/>
        </patternFill>
      </fill>
      <border>
        <left/>
        <right/>
        <top/>
        <bottom/>
        <vertical/>
        <horizontal/>
      </border>
    </dxf>
    <dxf>
      <font>
        <color theme="0" tint="-0.24994659260841701"/>
      </font>
    </dxf>
    <dxf>
      <border diagonalUp="0" diagonalDown="0">
        <left/>
        <right/>
        <top style="thin">
          <color theme="4" tint="0.39994506668294322"/>
        </top>
        <bottom style="thin">
          <color theme="4" tint="0.39994506668294322"/>
        </bottom>
        <vertical/>
        <horizontal/>
      </border>
    </dxf>
    <dxf>
      <border diagonalUp="0" diagonalDown="0">
        <left/>
        <right/>
        <top style="thin">
          <color theme="4" tint="0.39994506668294322"/>
        </top>
        <bottom style="thin">
          <color theme="4" tint="0.39994506668294322"/>
        </bottom>
        <vertical/>
        <horizontal/>
      </border>
    </dxf>
    <dxf>
      <font>
        <color theme="0" tint="-0.24994659260841701"/>
      </font>
    </dxf>
    <dxf>
      <font>
        <color theme="0" tint="-0.24994659260841701"/>
      </font>
    </dxf>
    <dxf>
      <font>
        <b/>
        <i val="0"/>
        <color theme="1"/>
      </font>
      <fill>
        <patternFill patternType="solid">
          <bgColor theme="4" tint="0.79998168889431442"/>
        </patternFill>
      </fill>
      <border>
        <left/>
        <right/>
        <top/>
        <bottom/>
        <vertical/>
        <horizontal/>
      </border>
    </dxf>
    <dxf>
      <border>
        <left style="thin">
          <color theme="0"/>
        </left>
        <vertical/>
        <horizontal/>
      </border>
    </dxf>
    <dxf>
      <border>
        <bottom style="thin">
          <color theme="0"/>
        </bottom>
        <vertical/>
        <horizontal/>
      </border>
    </dxf>
    <dxf>
      <font>
        <b/>
        <i val="0"/>
      </font>
      <fill>
        <patternFill>
          <bgColor theme="4" tint="0.79998168889431442"/>
        </patternFill>
      </fill>
    </dxf>
    <dxf>
      <fill>
        <patternFill>
          <bgColor theme="4" tint="0.79998168889431442"/>
        </patternFill>
      </fill>
    </dxf>
    <dxf>
      <border diagonalUp="0" diagonalDown="0">
        <left/>
        <right/>
        <top style="thin">
          <color theme="4" tint="0.39994506668294322"/>
        </top>
        <bottom style="thin">
          <color theme="4" tint="0.39994506668294322"/>
        </bottom>
        <vertical/>
        <horizontal/>
      </border>
    </dxf>
    <dxf>
      <border diagonalUp="0" diagonalDown="0">
        <left/>
        <right/>
        <top style="thin">
          <color theme="4" tint="0.39994506668294322"/>
        </top>
        <bottom style="thin">
          <color theme="4" tint="0.39994506668294322"/>
        </bottom>
        <vertical/>
        <horizontal/>
      </border>
    </dxf>
    <dxf>
      <alignment horizontal="center" vertical="center" textRotation="0" indent="0" justifyLastLine="0" shrinkToFit="0" readingOrder="0"/>
    </dxf>
    <dxf>
      <font>
        <color theme="0" tint="-0.24994659260841701"/>
      </font>
    </dxf>
    <dxf>
      <font>
        <color theme="0" tint="-0.24994659260841701"/>
      </font>
    </dxf>
    <dxf>
      <font>
        <b/>
        <i val="0"/>
        <color theme="1"/>
      </font>
      <fill>
        <patternFill patternType="solid">
          <bgColor theme="4" tint="0.79998168889431442"/>
        </patternFill>
      </fill>
      <border>
        <left/>
        <right/>
        <top/>
        <bottom/>
        <vertical/>
        <horizontal/>
      </border>
    </dxf>
    <dxf>
      <font>
        <color theme="0" tint="-0.24994659260841701"/>
      </font>
    </dxf>
    <dxf>
      <font>
        <b/>
        <i val="0"/>
        <color theme="1"/>
      </font>
      <fill>
        <patternFill patternType="solid">
          <bgColor theme="4" tint="0.79998168889431442"/>
        </patternFill>
      </fill>
      <border>
        <left/>
        <right/>
        <top/>
        <bottom/>
        <vertical/>
        <horizontal/>
      </border>
    </dxf>
    <dxf>
      <font>
        <b/>
        <i val="0"/>
        <color theme="1"/>
      </font>
      <fill>
        <patternFill patternType="solid">
          <bgColor theme="4" tint="0.79998168889431442"/>
        </patternFill>
      </fill>
      <border>
        <left/>
        <right/>
        <top/>
        <bottom/>
        <vertical/>
        <horizontal/>
      </border>
    </dxf>
    <dxf>
      <font>
        <b/>
        <i val="0"/>
        <color theme="1"/>
      </font>
      <fill>
        <patternFill patternType="solid">
          <bgColor theme="4" tint="0.79998168889431442"/>
        </patternFill>
      </fill>
      <border>
        <left/>
        <right/>
        <top/>
        <bottom/>
        <vertical/>
        <horizontal/>
      </border>
    </dxf>
    <dxf>
      <font>
        <color theme="0" tint="-0.24994659260841701"/>
      </font>
    </dxf>
    <dxf>
      <border>
        <left style="thin">
          <color theme="0"/>
        </left>
        <vertical/>
        <horizontal/>
      </border>
    </dxf>
    <dxf>
      <border>
        <bottom style="thin">
          <color theme="0"/>
        </bottom>
        <vertical/>
        <horizontal/>
      </border>
    </dxf>
    <dxf>
      <font>
        <b/>
        <i val="0"/>
      </font>
      <fill>
        <patternFill>
          <bgColor theme="4" tint="0.79998168889431442"/>
        </patternFill>
      </fill>
    </dxf>
    <dxf>
      <fill>
        <patternFill>
          <bgColor theme="4" tint="0.79998168889431442"/>
        </patternFill>
      </fill>
    </dxf>
    <dxf>
      <font>
        <b/>
        <i val="0"/>
        <color theme="1"/>
      </font>
      <fill>
        <patternFill patternType="solid">
          <bgColor theme="4" tint="0.79998168889431442"/>
        </patternFill>
      </fill>
      <border>
        <left/>
        <right/>
        <top/>
        <bottom/>
        <vertical/>
        <horizontal/>
      </border>
    </dxf>
    <dxf>
      <font>
        <color theme="0" tint="-0.24994659260841701"/>
      </font>
    </dxf>
    <dxf>
      <border diagonalUp="0" diagonalDown="0">
        <left/>
        <right/>
        <top style="thin">
          <color theme="4" tint="0.39994506668294322"/>
        </top>
        <bottom style="thin">
          <color theme="4" tint="0.39994506668294322"/>
        </bottom>
        <vertical/>
        <horizontal/>
      </border>
    </dxf>
    <dxf>
      <border diagonalUp="0" diagonalDown="0">
        <left/>
        <right/>
        <top style="thin">
          <color theme="4" tint="0.39994506668294322"/>
        </top>
        <bottom style="thin">
          <color theme="4" tint="0.39994506668294322"/>
        </bottom>
        <vertical/>
        <horizontal/>
      </border>
    </dxf>
    <dxf>
      <font>
        <strike val="0"/>
        <outline val="0"/>
        <shadow val="0"/>
        <u val="none"/>
        <vertAlign val="baseline"/>
        <color theme="4" tint="-0.249977111117893"/>
        <name val="Arial"/>
        <scheme val="minor"/>
      </font>
    </dxf>
    <dxf>
      <font>
        <b/>
        <strike val="0"/>
        <outline val="0"/>
        <shadow val="0"/>
        <u val="none"/>
        <vertAlign val="baseline"/>
        <sz val="12"/>
        <color theme="0"/>
        <name val="Arial"/>
        <scheme val="minor"/>
      </font>
      <fill>
        <patternFill patternType="solid">
          <fgColor indexed="64"/>
          <bgColor theme="4" tint="-0.249977111117893"/>
        </patternFill>
      </fill>
      <alignment horizontal="center" vertical="center" textRotation="0" wrapText="0" indent="0" justifyLastLine="0" shrinkToFit="0" readingOrder="0"/>
    </dxf>
    <dxf>
      <font>
        <color theme="0" tint="-0.24994659260841701"/>
      </font>
    </dxf>
    <dxf>
      <font>
        <color theme="0" tint="-0.24994659260841701"/>
      </font>
    </dxf>
    <dxf>
      <font>
        <b/>
        <i val="0"/>
        <color theme="1"/>
      </font>
      <fill>
        <patternFill patternType="solid">
          <bgColor theme="4" tint="0.79998168889431442"/>
        </patternFill>
      </fill>
      <border>
        <left/>
        <right/>
        <top/>
        <bottom/>
        <vertical/>
        <horizontal/>
      </border>
    </dxf>
    <dxf>
      <border>
        <left style="thin">
          <color theme="0"/>
        </left>
        <vertical/>
        <horizontal/>
      </border>
    </dxf>
    <dxf>
      <border>
        <bottom style="thin">
          <color theme="0"/>
        </bottom>
        <vertical/>
        <horizontal/>
      </border>
    </dxf>
    <dxf>
      <font>
        <b val="0"/>
        <i val="0"/>
      </font>
      <fill>
        <patternFill>
          <bgColor theme="4" tint="0.79998168889431442"/>
        </patternFill>
      </fill>
      <border>
        <vertical/>
        <horizontal/>
      </border>
    </dxf>
    <dxf>
      <font>
        <b/>
        <i val="0"/>
      </font>
      <fill>
        <patternFill>
          <bgColor theme="4" tint="0.79998168889431442"/>
        </patternFill>
      </fill>
    </dxf>
    <dxf>
      <font>
        <b/>
        <i val="0"/>
        <color theme="1"/>
      </font>
      <fill>
        <patternFill patternType="solid">
          <bgColor theme="4" tint="0.79998168889431442"/>
        </patternFill>
      </fill>
      <border>
        <left/>
        <right/>
        <top/>
        <bottom/>
        <vertical/>
        <horizontal/>
      </border>
    </dxf>
    <dxf>
      <font>
        <color theme="0" tint="-0.24994659260841701"/>
      </font>
    </dxf>
    <dxf>
      <font>
        <b/>
        <i val="0"/>
        <color theme="4" tint="-0.499984740745262"/>
      </font>
      <border diagonalUp="0" diagonalDown="0">
        <left style="thin">
          <color theme="4" tint="-0.499984740745262"/>
        </left>
        <right/>
        <top/>
        <bottom style="thin">
          <color theme="4" tint="-0.499984740745262"/>
        </bottom>
        <vertical/>
        <horizontal/>
      </border>
    </dxf>
    <dxf>
      <font>
        <b/>
        <i val="0"/>
        <color theme="4" tint="-0.499984740745262"/>
      </font>
      <border diagonalUp="0" diagonalDown="0">
        <left/>
        <right/>
        <top/>
        <bottom style="thin">
          <color theme="4" tint="-0.499984740745262"/>
        </bottom>
        <vertical/>
        <horizontal/>
      </border>
    </dxf>
    <dxf>
      <border>
        <left style="thin">
          <color theme="4" tint="-0.499984740745262"/>
        </left>
        <right style="thin">
          <color theme="4" tint="-0.499984740745262"/>
        </right>
        <top style="thin">
          <color theme="4" tint="-0.499984740745262"/>
        </top>
        <bottom style="thin">
          <color theme="4" tint="-0.499984740745262"/>
        </bottom>
        <horizontal style="thin">
          <color theme="5" tint="-0.499984740745262"/>
        </horizontal>
      </border>
    </dxf>
  </dxfs>
  <tableStyles count="1" defaultTableStyle="Assignments" defaultPivotStyle="PivotStyleLight16">
    <tableStyle name="Assignments" pivot="0" count="3">
      <tableStyleElement type="wholeTable" dxfId="130"/>
      <tableStyleElement type="headerRow" dxfId="129"/>
      <tableStyleElement type="firstColumn" dxfId="12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calendarlabs.com/2027-student-calendar"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calendarlabs.com/2027-student-calendar"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calendarlabs.com/2027-student-calendar"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calendarlabs.com/2027-student-calendar"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calendarlabs.com/2027-student-calendar"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calendarlabs.com/2027-student-calendar"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calendarlabs.com/2027-student-calendar"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calendarlabs.com/2027-student-calendar"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calendarlabs.com/2027-student-calendar"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calendarlabs.com/2027-student-calendar"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calendarlabs.com/2027-student-calendar"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calendarlabs.com/2027-student-calendar" TargetMode="External"/></Relationships>
</file>

<file path=xl/drawings/drawing1.xml><?xml version="1.0" encoding="utf-8"?>
<xdr:wsDr xmlns:xdr="http://schemas.openxmlformats.org/drawingml/2006/spreadsheetDrawing" xmlns:a="http://schemas.openxmlformats.org/drawingml/2006/main">
  <xdr:twoCellAnchor editAs="oneCell">
    <xdr:from>
      <xdr:col>11</xdr:col>
      <xdr:colOff>3924300</xdr:colOff>
      <xdr:row>31</xdr:row>
      <xdr:rowOff>47625</xdr:rowOff>
    </xdr:from>
    <xdr:to>
      <xdr:col>11</xdr:col>
      <xdr:colOff>5326230</xdr:colOff>
      <xdr:row>31</xdr:row>
      <xdr:rowOff>299625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954125" y="11858625"/>
          <a:ext cx="1401930" cy="252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4000500</xdr:colOff>
      <xdr:row>31</xdr:row>
      <xdr:rowOff>28575</xdr:rowOff>
    </xdr:from>
    <xdr:to>
      <xdr:col>11</xdr:col>
      <xdr:colOff>5402430</xdr:colOff>
      <xdr:row>31</xdr:row>
      <xdr:rowOff>280575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030325" y="11839575"/>
          <a:ext cx="1401930" cy="252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4019550</xdr:colOff>
      <xdr:row>31</xdr:row>
      <xdr:rowOff>38100</xdr:rowOff>
    </xdr:from>
    <xdr:to>
      <xdr:col>11</xdr:col>
      <xdr:colOff>5421480</xdr:colOff>
      <xdr:row>31</xdr:row>
      <xdr:rowOff>290100</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049375" y="11849100"/>
          <a:ext cx="1401930" cy="252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11</xdr:col>
      <xdr:colOff>3905250</xdr:colOff>
      <xdr:row>31</xdr:row>
      <xdr:rowOff>19050</xdr:rowOff>
    </xdr:from>
    <xdr:to>
      <xdr:col>11</xdr:col>
      <xdr:colOff>5307180</xdr:colOff>
      <xdr:row>31</xdr:row>
      <xdr:rowOff>271050</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725525" y="11830050"/>
          <a:ext cx="1401930" cy="25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3895725</xdr:colOff>
      <xdr:row>31</xdr:row>
      <xdr:rowOff>19050</xdr:rowOff>
    </xdr:from>
    <xdr:to>
      <xdr:col>11</xdr:col>
      <xdr:colOff>5297655</xdr:colOff>
      <xdr:row>31</xdr:row>
      <xdr:rowOff>271050</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716000" y="11830050"/>
          <a:ext cx="1401930" cy="25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3971925</xdr:colOff>
      <xdr:row>31</xdr:row>
      <xdr:rowOff>38100</xdr:rowOff>
    </xdr:from>
    <xdr:to>
      <xdr:col>11</xdr:col>
      <xdr:colOff>5373855</xdr:colOff>
      <xdr:row>31</xdr:row>
      <xdr:rowOff>290100</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001750" y="11849100"/>
          <a:ext cx="1401930" cy="25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3990975</xdr:colOff>
      <xdr:row>31</xdr:row>
      <xdr:rowOff>19050</xdr:rowOff>
    </xdr:from>
    <xdr:to>
      <xdr:col>11</xdr:col>
      <xdr:colOff>5392905</xdr:colOff>
      <xdr:row>31</xdr:row>
      <xdr:rowOff>271050</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020800" y="11830050"/>
          <a:ext cx="1401930" cy="252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3990975</xdr:colOff>
      <xdr:row>31</xdr:row>
      <xdr:rowOff>28575</xdr:rowOff>
    </xdr:from>
    <xdr:to>
      <xdr:col>11</xdr:col>
      <xdr:colOff>5392905</xdr:colOff>
      <xdr:row>31</xdr:row>
      <xdr:rowOff>280575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020800" y="11839575"/>
          <a:ext cx="1401930" cy="252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4000500</xdr:colOff>
      <xdr:row>31</xdr:row>
      <xdr:rowOff>28575</xdr:rowOff>
    </xdr:from>
    <xdr:to>
      <xdr:col>11</xdr:col>
      <xdr:colOff>5402430</xdr:colOff>
      <xdr:row>31</xdr:row>
      <xdr:rowOff>280575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030325" y="11839575"/>
          <a:ext cx="1401930" cy="252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3943350</xdr:colOff>
      <xdr:row>31</xdr:row>
      <xdr:rowOff>47625</xdr:rowOff>
    </xdr:from>
    <xdr:to>
      <xdr:col>11</xdr:col>
      <xdr:colOff>5345280</xdr:colOff>
      <xdr:row>31</xdr:row>
      <xdr:rowOff>299625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973175" y="11858625"/>
          <a:ext cx="1401930" cy="252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4019550</xdr:colOff>
      <xdr:row>31</xdr:row>
      <xdr:rowOff>38100</xdr:rowOff>
    </xdr:from>
    <xdr:to>
      <xdr:col>11</xdr:col>
      <xdr:colOff>5421480</xdr:colOff>
      <xdr:row>31</xdr:row>
      <xdr:rowOff>290100</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049375" y="11849100"/>
          <a:ext cx="1401930" cy="252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3971925</xdr:colOff>
      <xdr:row>31</xdr:row>
      <xdr:rowOff>28575</xdr:rowOff>
    </xdr:from>
    <xdr:to>
      <xdr:col>11</xdr:col>
      <xdr:colOff>5373855</xdr:colOff>
      <xdr:row>31</xdr:row>
      <xdr:rowOff>280575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001750" y="11839575"/>
          <a:ext cx="1401930" cy="252000"/>
        </a:xfrm>
        <a:prstGeom prst="rect">
          <a:avLst/>
        </a:prstGeom>
      </xdr:spPr>
    </xdr:pic>
    <xdr:clientData/>
  </xdr:twoCellAnchor>
</xdr:wsDr>
</file>

<file path=xl/tables/table1.xml><?xml version="1.0" encoding="utf-8"?>
<table xmlns="http://schemas.openxmlformats.org/spreadsheetml/2006/main" id="1" name="JanuaryAssignments" displayName="JanuaryAssignments" ref="J1:L31" totalsRowShown="0" headerRowDxfId="118" headerRowCellStyle="Time">
  <autoFilter ref="J1:L31">
    <filterColumn colId="0" hiddenButton="1"/>
    <filterColumn colId="1" hiddenButton="1"/>
    <filterColumn colId="2" hiddenButton="1"/>
  </autoFilter>
  <tableColumns count="3">
    <tableColumn id="1" name="DAY" dataDxfId="117" dataCellStyle="Heading 4"/>
    <tableColumn id="2" name="DATE" dataDxfId="116" dataCellStyle="Date"/>
    <tableColumn id="3" name="ASSIGNMENTS" dataDxfId="115"/>
  </tableColumns>
  <tableStyleInfo name="Assignments" showFirstColumn="1" showLastColumn="0" showRowStripes="1" showColumnStripes="0"/>
  <extLst>
    <ext xmlns:x14="http://schemas.microsoft.com/office/spreadsheetml/2009/9/main" uri="{504A1905-F514-4f6f-8877-14C23A59335A}">
      <x14:table altTextSummary="Enter a day &amp; assignment for the weekday in column J. Assignments will be highlighted in the calendar for this month in this worksheet"/>
    </ext>
  </extLst>
</table>
</file>

<file path=xl/tables/table10.xml><?xml version="1.0" encoding="utf-8"?>
<table xmlns="http://schemas.openxmlformats.org/spreadsheetml/2006/main" id="10" name="OctoberAssignments" displayName="OctoberAssignments" ref="J1:L31" totalsRowShown="0">
  <autoFilter ref="J1:L31">
    <filterColumn colId="0" hiddenButton="1"/>
    <filterColumn colId="1" hiddenButton="1"/>
    <filterColumn colId="2" hiddenButton="1"/>
  </autoFilter>
  <tableColumns count="3">
    <tableColumn id="1" name="DAY" dataCellStyle="Heading 4"/>
    <tableColumn id="2" name="DATE" dataDxfId="17" dataCellStyle="Date"/>
    <tableColumn id="3" name="ASSIGNMENTS" dataDxfId="16"/>
  </tableColumns>
  <tableStyleInfo name="Assignments" showFirstColumn="1" showLastColumn="0" showRowStripes="1" showColumnStripes="0"/>
  <extLst>
    <ext xmlns:x14="http://schemas.microsoft.com/office/spreadsheetml/2009/9/main" uri="{504A1905-F514-4f6f-8877-14C23A59335A}">
      <x14:table altTextSummary="Enter a day &amp; assignment for the weekday in column J. Assignments will be highlighted in the calendar for this month in this worksheet"/>
    </ext>
  </extLst>
</table>
</file>

<file path=xl/tables/table11.xml><?xml version="1.0" encoding="utf-8"?>
<table xmlns="http://schemas.openxmlformats.org/spreadsheetml/2006/main" id="11" name="NovemberAssignments" displayName="NovemberAssignments" ref="J1:L31" totalsRowShown="0">
  <autoFilter ref="J1:L31">
    <filterColumn colId="0" hiddenButton="1"/>
    <filterColumn colId="1" hiddenButton="1"/>
    <filterColumn colId="2" hiddenButton="1"/>
  </autoFilter>
  <tableColumns count="3">
    <tableColumn id="1" name="DAY" dataCellStyle="Heading 4"/>
    <tableColumn id="2" name="DATE" dataCellStyle="Date"/>
    <tableColumn id="3" name="ASSIGNMENTS"/>
  </tableColumns>
  <tableStyleInfo name="Assignments" showFirstColumn="1" showLastColumn="0" showRowStripes="1" showColumnStripes="0"/>
  <extLst>
    <ext xmlns:x14="http://schemas.microsoft.com/office/spreadsheetml/2009/9/main" uri="{504A1905-F514-4f6f-8877-14C23A59335A}">
      <x14:table altTextSummary="Enter a day &amp; assignment for the weekday in column J. Assignments will be highlighted in the calendar for this month in this worksheet"/>
    </ext>
  </extLst>
</table>
</file>

<file path=xl/tables/table12.xml><?xml version="1.0" encoding="utf-8"?>
<table xmlns="http://schemas.openxmlformats.org/spreadsheetml/2006/main" id="12" name="DecemberAssignments" displayName="DecemberAssignments" ref="J1:L31" totalsRowShown="0" dataCellStyle="Normal">
  <autoFilter ref="J1:L31">
    <filterColumn colId="0" hiddenButton="1"/>
    <filterColumn colId="1" hiddenButton="1"/>
    <filterColumn colId="2" hiddenButton="1"/>
  </autoFilter>
  <tableColumns count="3">
    <tableColumn id="1" name="DAY" dataCellStyle="Heading 4"/>
    <tableColumn id="2" name="DATE" dataDxfId="1" dataCellStyle="Date"/>
    <tableColumn id="3" name="ASSIGNMENTS" dataDxfId="0" dataCellStyle="Normal"/>
  </tableColumns>
  <tableStyleInfo name="Assignments" showFirstColumn="1" showLastColumn="0" showRowStripes="1" showColumnStripes="0"/>
  <extLst>
    <ext xmlns:x14="http://schemas.microsoft.com/office/spreadsheetml/2009/9/main" uri="{504A1905-F514-4f6f-8877-14C23A59335A}">
      <x14:table altTextSummary="Enter a day &amp; assignment for the weekday in column J. Assignments will be highlighted in the calendar for this month in this worksheet"/>
    </ext>
  </extLst>
</table>
</file>

<file path=xl/tables/table2.xml><?xml version="1.0" encoding="utf-8"?>
<table xmlns="http://schemas.openxmlformats.org/spreadsheetml/2006/main" id="2" name="FebruaryAssignments" displayName="FebruaryAssignments" ref="J1:L31" totalsRowShown="0" headerRowDxfId="100">
  <autoFilter ref="J1:L31">
    <filterColumn colId="0" hiddenButton="1"/>
    <filterColumn colId="1" hiddenButton="1"/>
    <filterColumn colId="2" hiddenButton="1"/>
  </autoFilter>
  <tableColumns count="3">
    <tableColumn id="1" name="DAY" dataCellStyle="Heading 4"/>
    <tableColumn id="2" name="DATE" dataDxfId="99" dataCellStyle="Date"/>
    <tableColumn id="3" name="ASSIGNMENTS" dataDxfId="98" dataCellStyle="Normal"/>
  </tableColumns>
  <tableStyleInfo name="Assignments" showFirstColumn="1" showLastColumn="0" showRowStripes="1" showColumnStripes="0"/>
  <extLst>
    <ext xmlns:x14="http://schemas.microsoft.com/office/spreadsheetml/2009/9/main" uri="{504A1905-F514-4f6f-8877-14C23A59335A}">
      <x14:table altTextSummary="Enter a day &amp; assignment for the weekday in column J. Assignments will be highlighted in the calendar for this month in this worksheet"/>
    </ext>
  </extLst>
</table>
</file>

<file path=xl/tables/table3.xml><?xml version="1.0" encoding="utf-8"?>
<table xmlns="http://schemas.openxmlformats.org/spreadsheetml/2006/main" id="3" name="MachrAssignments" displayName="MachrAssignments" ref="J1:L31" totalsRowShown="0">
  <autoFilter ref="J1:L31">
    <filterColumn colId="0" hiddenButton="1"/>
    <filterColumn colId="1" hiddenButton="1"/>
    <filterColumn colId="2" hiddenButton="1"/>
  </autoFilter>
  <tableColumns count="3">
    <tableColumn id="1" name="DAY" dataCellStyle="Heading 4"/>
    <tableColumn id="2" name="DATE" dataDxfId="90" dataCellStyle="Date"/>
    <tableColumn id="3" name="ASSIGNMENTS" dataDxfId="89"/>
  </tableColumns>
  <tableStyleInfo name="Assignments" showFirstColumn="1" showLastColumn="0" showRowStripes="1" showColumnStripes="0"/>
  <extLst>
    <ext xmlns:x14="http://schemas.microsoft.com/office/spreadsheetml/2009/9/main" uri="{504A1905-F514-4f6f-8877-14C23A59335A}">
      <x14:table altTextSummary="Enter a day &amp; assignment for the weekday in column J. Assignments will be highlighted in the calendar for this month in this worksheet"/>
    </ext>
  </extLst>
</table>
</file>

<file path=xl/tables/table4.xml><?xml version="1.0" encoding="utf-8"?>
<table xmlns="http://schemas.openxmlformats.org/spreadsheetml/2006/main" id="4" name="AprilAssignments" displayName="AprilAssignments" ref="J1:L31" totalsRowShown="0">
  <autoFilter ref="J1:L31">
    <filterColumn colId="0" hiddenButton="1"/>
    <filterColumn colId="1" hiddenButton="1"/>
    <filterColumn colId="2" hiddenButton="1"/>
  </autoFilter>
  <tableColumns count="3">
    <tableColumn id="1" name="DAY" dataCellStyle="Heading 4"/>
    <tableColumn id="2" name="DATE" dataDxfId="79" dataCellStyle="Date"/>
    <tableColumn id="3" name="ASSIGNMENTS" dataDxfId="78"/>
  </tableColumns>
  <tableStyleInfo name="Assignments" showFirstColumn="1" showLastColumn="0" showRowStripes="1" showColumnStripes="0"/>
  <extLst>
    <ext xmlns:x14="http://schemas.microsoft.com/office/spreadsheetml/2009/9/main" uri="{504A1905-F514-4f6f-8877-14C23A59335A}">
      <x14:table altTextSummary="Enter a day &amp; assignment for the weekday in column J. Assignments will be highlighted in the calendar for this month in this worksheet"/>
    </ext>
  </extLst>
</table>
</file>

<file path=xl/tables/table5.xml><?xml version="1.0" encoding="utf-8"?>
<table xmlns="http://schemas.openxmlformats.org/spreadsheetml/2006/main" id="5" name="MayAssignments" displayName="MayAssignments" ref="J1:L31" totalsRowShown="0">
  <autoFilter ref="J1:L31">
    <filterColumn colId="0" hiddenButton="1"/>
    <filterColumn colId="1" hiddenButton="1"/>
    <filterColumn colId="2" hiddenButton="1"/>
  </autoFilter>
  <tableColumns count="3">
    <tableColumn id="1" name="DAY" dataDxfId="70" dataCellStyle="Heading 4"/>
    <tableColumn id="2" name="DATE" dataDxfId="69" dataCellStyle="Date"/>
    <tableColumn id="3" name="ASSIGNMENTS" dataDxfId="68"/>
  </tableColumns>
  <tableStyleInfo name="Assignments" showFirstColumn="1" showLastColumn="0" showRowStripes="1" showColumnStripes="0"/>
  <extLst>
    <ext xmlns:x14="http://schemas.microsoft.com/office/spreadsheetml/2009/9/main" uri="{504A1905-F514-4f6f-8877-14C23A59335A}">
      <x14:table altTextSummary="Enter a day &amp; assignment for the weekday in column J. Assignments will be highlighted in the calendar for this month in this worksheet"/>
    </ext>
  </extLst>
</table>
</file>

<file path=xl/tables/table6.xml><?xml version="1.0" encoding="utf-8"?>
<table xmlns="http://schemas.openxmlformats.org/spreadsheetml/2006/main" id="6" name="JuneAssignments" displayName="JuneAssignments" ref="J1:L31" totalsRowShown="0">
  <autoFilter ref="J1:L31">
    <filterColumn colId="0" hiddenButton="1"/>
    <filterColumn colId="1" hiddenButton="1"/>
    <filterColumn colId="2" hiddenButton="1"/>
  </autoFilter>
  <tableColumns count="3">
    <tableColumn id="1" name="DAY" dataDxfId="60" dataCellStyle="Heading 4"/>
    <tableColumn id="2" name="DATE" dataDxfId="59" dataCellStyle="Date"/>
    <tableColumn id="3" name="ASSIGNMENTS" dataDxfId="58"/>
  </tableColumns>
  <tableStyleInfo name="Assignments" showFirstColumn="1" showLastColumn="0" showRowStripes="1" showColumnStripes="0"/>
  <extLst>
    <ext xmlns:x14="http://schemas.microsoft.com/office/spreadsheetml/2009/9/main" uri="{504A1905-F514-4f6f-8877-14C23A59335A}">
      <x14:table altTextSummary="Enter a day &amp; assignment for the weekday in column J. Assignments will be highlighted in the calendar for this month in this worksheet"/>
    </ext>
  </extLst>
</table>
</file>

<file path=xl/tables/table7.xml><?xml version="1.0" encoding="utf-8"?>
<table xmlns="http://schemas.openxmlformats.org/spreadsheetml/2006/main" id="7" name="JulyAssignments" displayName="JulyAssignments" ref="J1:L31" totalsRowShown="0">
  <autoFilter ref="J1:L31">
    <filterColumn colId="0" hiddenButton="1"/>
    <filterColumn colId="1" hiddenButton="1"/>
    <filterColumn colId="2" hiddenButton="1"/>
  </autoFilter>
  <tableColumns count="3">
    <tableColumn id="1" name="DAY" dataCellStyle="Heading 4"/>
    <tableColumn id="2" name="DATE" dataDxfId="48" dataCellStyle="Date"/>
    <tableColumn id="3" name="ASSIGNMENTS" dataDxfId="47"/>
  </tableColumns>
  <tableStyleInfo name="Assignments" showFirstColumn="1" showLastColumn="0" showRowStripes="1" showColumnStripes="0"/>
  <extLst>
    <ext xmlns:x14="http://schemas.microsoft.com/office/spreadsheetml/2009/9/main" uri="{504A1905-F514-4f6f-8877-14C23A59335A}">
      <x14:table altTextSummary="Enter a day &amp; assignment for the weekday in column J. Assignments will be highlighted in the calendar for this month in this worksheet"/>
    </ext>
  </extLst>
</table>
</file>

<file path=xl/tables/table8.xml><?xml version="1.0" encoding="utf-8"?>
<table xmlns="http://schemas.openxmlformats.org/spreadsheetml/2006/main" id="8" name="AugustAssignments" displayName="AugustAssignments" ref="J1:L31" totalsRowShown="0">
  <autoFilter ref="J1:L31">
    <filterColumn colId="0" hiddenButton="1"/>
    <filterColumn colId="1" hiddenButton="1"/>
    <filterColumn colId="2" hiddenButton="1"/>
  </autoFilter>
  <tableColumns count="3">
    <tableColumn id="1" name="DAY" dataDxfId="39" dataCellStyle="Heading 4"/>
    <tableColumn id="2" name="DATE" dataDxfId="38" dataCellStyle="Date"/>
    <tableColumn id="3" name="ASSIGNMENTS" dataDxfId="37"/>
  </tableColumns>
  <tableStyleInfo name="Assignments" showFirstColumn="1" showLastColumn="0" showRowStripes="1" showColumnStripes="0"/>
  <extLst>
    <ext xmlns:x14="http://schemas.microsoft.com/office/spreadsheetml/2009/9/main" uri="{504A1905-F514-4f6f-8877-14C23A59335A}">
      <x14:table altTextSummary="Enter a day &amp; assignment for the weekday in column J. Assignments will be highlighted in the calendar for this month in this worksheet"/>
    </ext>
  </extLst>
</table>
</file>

<file path=xl/tables/table9.xml><?xml version="1.0" encoding="utf-8"?>
<table xmlns="http://schemas.openxmlformats.org/spreadsheetml/2006/main" id="9" name="SeptemberAssignments" displayName="SeptemberAssignments" ref="J1:L31" totalsRowShown="0">
  <autoFilter ref="J1:L31">
    <filterColumn colId="0" hiddenButton="1"/>
    <filterColumn colId="1" hiddenButton="1"/>
    <filterColumn colId="2" hiddenButton="1"/>
  </autoFilter>
  <tableColumns count="3">
    <tableColumn id="1" name="DAY" dataDxfId="29" dataCellStyle="Heading 4"/>
    <tableColumn id="2" name="DATE" dataDxfId="28" dataCellStyle="Date"/>
    <tableColumn id="3" name="ASSIGNMENTS" dataDxfId="27"/>
  </tableColumns>
  <tableStyleInfo name="Assignments" showFirstColumn="1" showLastColumn="0" showRowStripes="1" showColumnStripes="0"/>
  <extLst>
    <ext xmlns:x14="http://schemas.microsoft.com/office/spreadsheetml/2009/9/main" uri="{504A1905-F514-4f6f-8877-14C23A59335A}">
      <x14:table altTextSummary="Enter a day &amp; assignment for the weekday in column J. Assignments will be highlighted in the calendar for this month in this worksheet"/>
    </ext>
  </extLst>
</table>
</file>

<file path=xl/theme/theme1.xml><?xml version="1.0" encoding="utf-8"?>
<a:theme xmlns:a="http://schemas.openxmlformats.org/drawingml/2006/main" name="10_college_cal">
  <a:themeElements>
    <a:clrScheme name="Assignment Calendar">
      <a:dk1>
        <a:sysClr val="windowText" lastClr="000000"/>
      </a:dk1>
      <a:lt1>
        <a:sysClr val="window" lastClr="FFFFFF"/>
      </a:lt1>
      <a:dk2>
        <a:srgbClr val="1F497D"/>
      </a:dk2>
      <a:lt2>
        <a:srgbClr val="EEECE1"/>
      </a:lt2>
      <a:accent1>
        <a:srgbClr val="39B5D4"/>
      </a:accent1>
      <a:accent2>
        <a:srgbClr val="FFCCCC"/>
      </a:accent2>
      <a:accent3>
        <a:srgbClr val="4DBB68"/>
      </a:accent3>
      <a:accent4>
        <a:srgbClr val="FFFB59"/>
      </a:accent4>
      <a:accent5>
        <a:srgbClr val="FF9900"/>
      </a:accent5>
      <a:accent6>
        <a:srgbClr val="AC75D5"/>
      </a:accent6>
      <a:hlink>
        <a:srgbClr val="57B5D4"/>
      </a:hlink>
      <a:folHlink>
        <a:srgbClr val="BA4F8B"/>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A1:L32"/>
  <sheetViews>
    <sheetView showGridLines="0" tabSelected="1" view="pageLayout" topLeftCell="B1" workbookViewId="0">
      <selection activeCell="L30" sqref="L30"/>
    </sheetView>
  </sheetViews>
  <sheetFormatPr defaultColWidth="8.625" defaultRowHeight="30" customHeight="1" x14ac:dyDescent="0.2"/>
  <cols>
    <col min="1" max="1" width="2.625" customWidth="1"/>
    <col min="2" max="2" width="20.625" customWidth="1"/>
    <col min="3" max="8" width="10.625" customWidth="1"/>
    <col min="9" max="9" width="20.625" customWidth="1"/>
    <col min="10" max="11" width="10.625" customWidth="1"/>
    <col min="12" max="12" width="70.625" customWidth="1"/>
    <col min="13" max="13" width="2.625" customWidth="1"/>
    <col min="14" max="14" width="8.625" customWidth="1"/>
  </cols>
  <sheetData>
    <row r="1" spans="1:12" s="41" customFormat="1" ht="30" customHeight="1" x14ac:dyDescent="0.2">
      <c r="B1" s="45">
        <v>2027</v>
      </c>
      <c r="C1" s="40"/>
      <c r="D1" s="42"/>
      <c r="E1" s="42"/>
      <c r="F1" s="42"/>
      <c r="G1" s="42"/>
      <c r="H1" s="42"/>
      <c r="I1" s="42"/>
      <c r="J1" s="43" t="s">
        <v>23</v>
      </c>
      <c r="K1" s="43" t="s">
        <v>24</v>
      </c>
      <c r="L1" s="44" t="s">
        <v>0</v>
      </c>
    </row>
    <row r="2" spans="1:12" ht="30" customHeight="1" x14ac:dyDescent="0.25">
      <c r="A2" s="9"/>
      <c r="B2" s="60" t="s">
        <v>22</v>
      </c>
      <c r="C2" s="56" t="s">
        <v>1</v>
      </c>
      <c r="D2" s="56" t="s">
        <v>13</v>
      </c>
      <c r="E2" s="56" t="s">
        <v>4</v>
      </c>
      <c r="F2" s="56" t="s">
        <v>14</v>
      </c>
      <c r="G2" s="56" t="s">
        <v>6</v>
      </c>
      <c r="H2" s="56" t="s">
        <v>16</v>
      </c>
      <c r="I2" s="56" t="s">
        <v>17</v>
      </c>
      <c r="J2" s="33" t="s">
        <v>1</v>
      </c>
      <c r="K2" s="48">
        <v>5</v>
      </c>
      <c r="L2" s="49" t="s">
        <v>35</v>
      </c>
    </row>
    <row r="3" spans="1:12" ht="30" customHeight="1" x14ac:dyDescent="0.25">
      <c r="A3" s="9"/>
      <c r="B3" s="61"/>
      <c r="C3" s="55">
        <v>28</v>
      </c>
      <c r="D3" s="55">
        <v>29</v>
      </c>
      <c r="E3" s="55">
        <v>30</v>
      </c>
      <c r="F3" s="55">
        <v>31</v>
      </c>
      <c r="G3" s="55">
        <f>IF(DAY(OctSun1)=1,OctSun1-2,OctSun1+5)</f>
        <v>46661</v>
      </c>
      <c r="H3" s="55">
        <f>IF(DAY(OctSun1)=1,OctSun1-1,OctSun1+6)</f>
        <v>46662</v>
      </c>
      <c r="I3" s="55">
        <f>IF(DAY(OctSun1)=1,OctSun1,OctSun1+7)</f>
        <v>46663</v>
      </c>
      <c r="J3" s="33"/>
      <c r="K3" s="50"/>
      <c r="L3" s="51"/>
    </row>
    <row r="4" spans="1:12" ht="30" customHeight="1" x14ac:dyDescent="0.25">
      <c r="A4" s="9"/>
      <c r="B4" s="61"/>
      <c r="C4" s="55">
        <f>IF(DAY(OctSun1)=1,OctSun1+1,OctSun1+8)</f>
        <v>46664</v>
      </c>
      <c r="D4" s="55">
        <f>IF(DAY(OctSun1)=1,OctSun1+2,OctSun1+9)</f>
        <v>46665</v>
      </c>
      <c r="E4" s="55">
        <f>IF(DAY(OctSun1)=1,OctSun1+3,OctSun1+10)</f>
        <v>46666</v>
      </c>
      <c r="F4" s="55">
        <f>IF(DAY(OctSun1)=1,OctSun1+4,OctSun1+11)</f>
        <v>46667</v>
      </c>
      <c r="G4" s="55">
        <f>IF(DAY(OctSun1)=1,OctSun1+5,OctSun1+12)</f>
        <v>46668</v>
      </c>
      <c r="H4" s="55">
        <f>IF(DAY(OctSun1)=1,OctSun1+6,OctSun1+13)</f>
        <v>46669</v>
      </c>
      <c r="I4" s="55">
        <v>10</v>
      </c>
      <c r="J4" s="33"/>
      <c r="K4" s="50"/>
      <c r="L4" s="51"/>
    </row>
    <row r="5" spans="1:12" ht="30" customHeight="1" x14ac:dyDescent="0.25">
      <c r="A5" s="9"/>
      <c r="B5" s="61"/>
      <c r="C5" s="55">
        <f>IF(DAY(OctSun1)=1,OctSun1+8,OctSun1+15)</f>
        <v>46671</v>
      </c>
      <c r="D5" s="55">
        <f>IF(DAY(OctSun1)=1,OctSun1+9,OctSun1+16)</f>
        <v>46672</v>
      </c>
      <c r="E5" s="55">
        <f>IF(DAY(OctSun1)=1,OctSun1+10,OctSun1+17)</f>
        <v>46673</v>
      </c>
      <c r="F5" s="55">
        <f>IF(DAY(OctSun1)=1,OctSun1+11,OctSun1+18)</f>
        <v>46674</v>
      </c>
      <c r="G5" s="55">
        <f>IF(DAY(OctSun1)=1,OctSun1+12,OctSun1+19)</f>
        <v>46675</v>
      </c>
      <c r="H5" s="55">
        <f>IF(DAY(OctSun1)=1,OctSun1+13,OctSun1+20)</f>
        <v>46676</v>
      </c>
      <c r="I5" s="55">
        <f>IF(DAY(OctSun1)=1,OctSun1+14,OctSun1+21)</f>
        <v>46677</v>
      </c>
      <c r="J5" s="33"/>
      <c r="K5" s="50"/>
      <c r="L5" s="51"/>
    </row>
    <row r="6" spans="1:12" ht="30" customHeight="1" x14ac:dyDescent="0.25">
      <c r="A6" s="9"/>
      <c r="B6" s="61"/>
      <c r="C6" s="55">
        <f>IF(DAY(OctSun1)=1,OctSun1+15,OctSun1+22)</f>
        <v>46678</v>
      </c>
      <c r="D6" s="55">
        <f>IF(DAY(OctSun1)=1,OctSun1+16,OctSun1+23)</f>
        <v>46679</v>
      </c>
      <c r="E6" s="55">
        <f>IF(DAY(OctSun1)=1,OctSun1+17,OctSun1+24)</f>
        <v>46680</v>
      </c>
      <c r="F6" s="55">
        <f>IF(DAY(OctSun1)=1,OctSun1+18,OctSun1+25)</f>
        <v>46681</v>
      </c>
      <c r="G6" s="55">
        <f>IF(DAY(OctSun1)=1,OctSun1+19,OctSun1+26)</f>
        <v>46682</v>
      </c>
      <c r="H6" s="55">
        <f>IF(DAY(OctSun1)=1,OctSun1+20,OctSun1+27)</f>
        <v>46683</v>
      </c>
      <c r="I6" s="55">
        <f>IF(DAY(OctSun1)=1,OctSun1+21,OctSun1+28)</f>
        <v>46684</v>
      </c>
      <c r="J6" s="33"/>
      <c r="K6" s="50"/>
      <c r="L6" s="51"/>
    </row>
    <row r="7" spans="1:12" ht="30" customHeight="1" x14ac:dyDescent="0.25">
      <c r="A7" s="9"/>
      <c r="B7" s="61"/>
      <c r="C7" s="55">
        <f>IF(DAY(OctSun1)=1,OctSun1+22,OctSun1+29)</f>
        <v>46685</v>
      </c>
      <c r="D7" s="55">
        <f>IF(DAY(OctSun1)=1,OctSun1+23,OctSun1+30)</f>
        <v>46686</v>
      </c>
      <c r="E7" s="55">
        <f>IF(DAY(OctSun1)=1,OctSun1+24,OctSun1+31)</f>
        <v>46687</v>
      </c>
      <c r="F7" s="55">
        <f>IF(DAY(OctSun1)=1,OctSun1+25,OctSun1+32)</f>
        <v>46688</v>
      </c>
      <c r="G7" s="55">
        <f>IF(DAY(OctSun1)=1,OctSun1+26,OctSun1+33)</f>
        <v>46689</v>
      </c>
      <c r="H7" s="55">
        <f>IF(DAY(OctSun1)=1,OctSun1+27,OctSun1+34)</f>
        <v>46690</v>
      </c>
      <c r="I7" s="55">
        <f>IF(DAY(OctSun1)=1,OctSun1+28,OctSun1+35)</f>
        <v>46691</v>
      </c>
      <c r="J7" s="34"/>
      <c r="K7" s="16"/>
      <c r="L7" s="11"/>
    </row>
    <row r="8" spans="1:12" ht="30" customHeight="1" x14ac:dyDescent="0.25">
      <c r="A8" s="9"/>
      <c r="B8" s="62"/>
      <c r="C8" s="6"/>
      <c r="D8" s="6"/>
      <c r="E8" s="6"/>
      <c r="F8" s="6"/>
      <c r="G8" s="6"/>
      <c r="H8" s="6"/>
      <c r="I8" s="6"/>
      <c r="J8" s="33" t="s">
        <v>13</v>
      </c>
      <c r="K8" s="48">
        <v>19</v>
      </c>
      <c r="L8" s="49" t="s">
        <v>15</v>
      </c>
    </row>
    <row r="9" spans="1:12" ht="30" customHeight="1" x14ac:dyDescent="0.25">
      <c r="A9" s="9"/>
      <c r="B9" s="10"/>
      <c r="J9" s="33"/>
      <c r="K9" s="50"/>
      <c r="L9" s="51"/>
    </row>
    <row r="10" spans="1:12" ht="30" customHeight="1" x14ac:dyDescent="0.25">
      <c r="A10" s="9"/>
      <c r="B10" s="30" t="s">
        <v>3</v>
      </c>
      <c r="C10" s="7"/>
      <c r="D10" s="7"/>
      <c r="E10" s="7"/>
      <c r="F10" s="7"/>
      <c r="G10" s="7"/>
      <c r="H10" s="7"/>
      <c r="I10" s="7"/>
      <c r="J10" s="33"/>
      <c r="K10" s="50"/>
      <c r="L10" s="51"/>
    </row>
    <row r="11" spans="1:12" ht="30" customHeight="1" x14ac:dyDescent="0.25">
      <c r="A11" s="18" t="s">
        <v>21</v>
      </c>
      <c r="B11" s="46" t="s">
        <v>1</v>
      </c>
      <c r="C11" s="63" t="s">
        <v>2</v>
      </c>
      <c r="D11" s="64"/>
      <c r="E11" s="63" t="s">
        <v>4</v>
      </c>
      <c r="F11" s="64"/>
      <c r="G11" s="63" t="s">
        <v>5</v>
      </c>
      <c r="H11" s="64"/>
      <c r="I11" s="47" t="s">
        <v>6</v>
      </c>
      <c r="J11" s="33"/>
      <c r="K11" s="50"/>
      <c r="L11" s="51"/>
    </row>
    <row r="12" spans="1:12" ht="30" customHeight="1" x14ac:dyDescent="0.25">
      <c r="A12" s="18" t="s">
        <v>19</v>
      </c>
      <c r="B12" s="14" t="s">
        <v>7</v>
      </c>
      <c r="C12" s="65"/>
      <c r="D12" s="65"/>
      <c r="E12" s="65"/>
      <c r="F12" s="65"/>
      <c r="G12" s="65"/>
      <c r="H12" s="65"/>
      <c r="I12" s="24"/>
      <c r="J12" s="33"/>
      <c r="K12" s="50"/>
      <c r="L12" s="51"/>
    </row>
    <row r="13" spans="1:12" ht="30" customHeight="1" x14ac:dyDescent="0.25">
      <c r="A13" s="18" t="s">
        <v>20</v>
      </c>
      <c r="B13" s="19" t="s">
        <v>36</v>
      </c>
      <c r="C13" s="66"/>
      <c r="D13" s="66"/>
      <c r="E13" s="66"/>
      <c r="F13" s="66"/>
      <c r="G13" s="66"/>
      <c r="H13" s="66"/>
      <c r="I13" s="20"/>
      <c r="J13" s="34"/>
      <c r="K13" s="16"/>
      <c r="L13" s="11"/>
    </row>
    <row r="14" spans="1:12" ht="30" customHeight="1" x14ac:dyDescent="0.25">
      <c r="A14" s="18" t="s">
        <v>19</v>
      </c>
      <c r="B14" s="14"/>
      <c r="C14" s="65"/>
      <c r="D14" s="65"/>
      <c r="E14" s="65"/>
      <c r="F14" s="65"/>
      <c r="G14" s="65"/>
      <c r="H14" s="65"/>
      <c r="I14" s="24"/>
      <c r="J14" s="33" t="s">
        <v>4</v>
      </c>
      <c r="K14" s="48"/>
      <c r="L14" s="49"/>
    </row>
    <row r="15" spans="1:12" ht="30" customHeight="1" x14ac:dyDescent="0.25">
      <c r="A15" s="18" t="s">
        <v>20</v>
      </c>
      <c r="B15" s="19"/>
      <c r="C15" s="66"/>
      <c r="D15" s="66"/>
      <c r="E15" s="66"/>
      <c r="F15" s="66"/>
      <c r="G15" s="66"/>
      <c r="H15" s="66"/>
      <c r="I15" s="20"/>
      <c r="J15" s="33"/>
      <c r="K15" s="50"/>
      <c r="L15" s="51"/>
    </row>
    <row r="16" spans="1:12" ht="30" customHeight="1" x14ac:dyDescent="0.25">
      <c r="A16" s="18" t="s">
        <v>19</v>
      </c>
      <c r="B16" s="14" t="s">
        <v>8</v>
      </c>
      <c r="C16" s="65"/>
      <c r="D16" s="65"/>
      <c r="E16" s="65"/>
      <c r="F16" s="65"/>
      <c r="G16" s="65"/>
      <c r="H16" s="65"/>
      <c r="I16" s="24"/>
      <c r="J16" s="33"/>
      <c r="K16" s="50"/>
      <c r="L16" s="51"/>
    </row>
    <row r="17" spans="1:12" ht="30" customHeight="1" x14ac:dyDescent="0.25">
      <c r="A17" s="18" t="s">
        <v>20</v>
      </c>
      <c r="B17" s="19" t="s">
        <v>9</v>
      </c>
      <c r="C17" s="66"/>
      <c r="D17" s="66"/>
      <c r="E17" s="66"/>
      <c r="F17" s="66"/>
      <c r="G17" s="66"/>
      <c r="H17" s="66"/>
      <c r="I17" s="20"/>
      <c r="J17" s="33"/>
      <c r="K17" s="50"/>
      <c r="L17" s="51"/>
    </row>
    <row r="18" spans="1:12" ht="30" customHeight="1" x14ac:dyDescent="0.25">
      <c r="A18" s="18" t="s">
        <v>19</v>
      </c>
      <c r="B18" s="14"/>
      <c r="C18" s="65"/>
      <c r="D18" s="65"/>
      <c r="E18" s="65"/>
      <c r="F18" s="65"/>
      <c r="G18" s="65"/>
      <c r="H18" s="65"/>
      <c r="I18" s="24"/>
      <c r="J18" s="33"/>
      <c r="K18" s="50"/>
      <c r="L18" s="51"/>
    </row>
    <row r="19" spans="1:12" ht="30" customHeight="1" x14ac:dyDescent="0.25">
      <c r="A19" s="18" t="s">
        <v>20</v>
      </c>
      <c r="B19" s="19"/>
      <c r="C19" s="66"/>
      <c r="D19" s="66"/>
      <c r="E19" s="66"/>
      <c r="F19" s="66"/>
      <c r="G19" s="66"/>
      <c r="H19" s="66"/>
      <c r="I19" s="21"/>
      <c r="J19" s="34"/>
      <c r="K19" s="16"/>
      <c r="L19" s="11"/>
    </row>
    <row r="20" spans="1:12" ht="30" customHeight="1" x14ac:dyDescent="0.25">
      <c r="A20" s="18" t="s">
        <v>19</v>
      </c>
      <c r="B20" s="14"/>
      <c r="C20" s="65"/>
      <c r="D20" s="65"/>
      <c r="E20" s="65"/>
      <c r="F20" s="65"/>
      <c r="G20" s="65"/>
      <c r="H20" s="65"/>
      <c r="I20" s="24"/>
      <c r="J20" s="33" t="s">
        <v>14</v>
      </c>
      <c r="K20" s="48"/>
      <c r="L20" s="49"/>
    </row>
    <row r="21" spans="1:12" ht="30" customHeight="1" x14ac:dyDescent="0.25">
      <c r="A21" s="18" t="s">
        <v>20</v>
      </c>
      <c r="B21" s="19"/>
      <c r="C21" s="66"/>
      <c r="D21" s="66"/>
      <c r="E21" s="66"/>
      <c r="F21" s="66"/>
      <c r="G21" s="66"/>
      <c r="H21" s="66"/>
      <c r="I21" s="20"/>
      <c r="J21" s="33"/>
      <c r="K21" s="50"/>
      <c r="L21" s="51"/>
    </row>
    <row r="22" spans="1:12" ht="30" customHeight="1" x14ac:dyDescent="0.25">
      <c r="A22" s="18" t="s">
        <v>19</v>
      </c>
      <c r="B22" s="14"/>
      <c r="C22" s="65"/>
      <c r="D22" s="65"/>
      <c r="E22" s="65"/>
      <c r="F22" s="65"/>
      <c r="G22" s="65"/>
      <c r="H22" s="65"/>
      <c r="I22" s="24"/>
      <c r="J22" s="33"/>
      <c r="K22" s="50"/>
      <c r="L22" s="51"/>
    </row>
    <row r="23" spans="1:12" ht="30" customHeight="1" x14ac:dyDescent="0.25">
      <c r="A23" s="18" t="s">
        <v>20</v>
      </c>
      <c r="B23" s="19"/>
      <c r="C23" s="66"/>
      <c r="D23" s="66"/>
      <c r="E23" s="66"/>
      <c r="F23" s="66"/>
      <c r="G23" s="66"/>
      <c r="H23" s="66"/>
      <c r="I23" s="20"/>
      <c r="J23" s="33"/>
      <c r="K23" s="50"/>
      <c r="L23" s="51"/>
    </row>
    <row r="24" spans="1:12" ht="30" customHeight="1" x14ac:dyDescent="0.25">
      <c r="A24" s="18" t="s">
        <v>19</v>
      </c>
      <c r="B24" s="14" t="s">
        <v>10</v>
      </c>
      <c r="C24" s="65"/>
      <c r="D24" s="65"/>
      <c r="E24" s="65"/>
      <c r="F24" s="65"/>
      <c r="G24" s="65"/>
      <c r="H24" s="65"/>
      <c r="I24" s="24"/>
      <c r="J24" s="33"/>
      <c r="K24" s="50"/>
      <c r="L24" s="51"/>
    </row>
    <row r="25" spans="1:12" ht="30" customHeight="1" x14ac:dyDescent="0.25">
      <c r="A25" s="18" t="s">
        <v>20</v>
      </c>
      <c r="B25" s="19" t="s">
        <v>11</v>
      </c>
      <c r="C25" s="66"/>
      <c r="D25" s="66"/>
      <c r="E25" s="66"/>
      <c r="F25" s="66"/>
      <c r="G25" s="66"/>
      <c r="H25" s="66"/>
      <c r="I25" s="20"/>
      <c r="J25" s="34"/>
      <c r="K25" s="16"/>
      <c r="L25" s="11"/>
    </row>
    <row r="26" spans="1:12" ht="30" customHeight="1" x14ac:dyDescent="0.25">
      <c r="A26" s="18" t="s">
        <v>19</v>
      </c>
      <c r="B26" s="14"/>
      <c r="C26" s="65"/>
      <c r="D26" s="65"/>
      <c r="E26" s="65"/>
      <c r="F26" s="65"/>
      <c r="G26" s="65"/>
      <c r="H26" s="65"/>
      <c r="I26" s="24"/>
      <c r="J26" s="33" t="s">
        <v>6</v>
      </c>
      <c r="K26" s="48"/>
      <c r="L26" s="49"/>
    </row>
    <row r="27" spans="1:12" ht="30" customHeight="1" x14ac:dyDescent="0.25">
      <c r="A27" s="18" t="s">
        <v>20</v>
      </c>
      <c r="B27" s="19"/>
      <c r="C27" s="66"/>
      <c r="D27" s="66"/>
      <c r="E27" s="66"/>
      <c r="F27" s="66"/>
      <c r="G27" s="66"/>
      <c r="H27" s="66"/>
      <c r="I27" s="20"/>
      <c r="J27" s="33"/>
      <c r="K27" s="50"/>
      <c r="L27" s="51"/>
    </row>
    <row r="28" spans="1:12" ht="30" customHeight="1" x14ac:dyDescent="0.25">
      <c r="A28" s="18" t="s">
        <v>19</v>
      </c>
      <c r="B28" s="14"/>
      <c r="C28" s="65"/>
      <c r="D28" s="65"/>
      <c r="E28" s="65"/>
      <c r="F28" s="65"/>
      <c r="G28" s="65"/>
      <c r="H28" s="65"/>
      <c r="I28" s="24"/>
      <c r="J28" s="33"/>
      <c r="K28" s="50"/>
      <c r="L28" s="51"/>
    </row>
    <row r="29" spans="1:12" ht="30" customHeight="1" x14ac:dyDescent="0.25">
      <c r="A29" s="18" t="s">
        <v>20</v>
      </c>
      <c r="B29" s="19"/>
      <c r="C29" s="66"/>
      <c r="D29" s="66"/>
      <c r="E29" s="66"/>
      <c r="F29" s="66"/>
      <c r="G29" s="66"/>
      <c r="H29" s="66"/>
      <c r="I29" s="20"/>
      <c r="J29" s="33"/>
      <c r="K29" s="50"/>
      <c r="L29" s="51"/>
    </row>
    <row r="30" spans="1:12" ht="30" customHeight="1" x14ac:dyDescent="0.25">
      <c r="A30" s="18" t="s">
        <v>19</v>
      </c>
      <c r="B30" s="14"/>
      <c r="C30" s="68"/>
      <c r="D30" s="68"/>
      <c r="E30" s="68"/>
      <c r="F30" s="68"/>
      <c r="G30" s="68"/>
      <c r="H30" s="68"/>
      <c r="I30" s="24"/>
      <c r="J30" s="33"/>
      <c r="K30" s="50"/>
      <c r="L30" s="51"/>
    </row>
    <row r="31" spans="1:12" ht="30" customHeight="1" x14ac:dyDescent="0.25">
      <c r="A31" s="18" t="s">
        <v>20</v>
      </c>
      <c r="B31" s="22"/>
      <c r="C31" s="67"/>
      <c r="D31" s="67"/>
      <c r="E31" s="67"/>
      <c r="F31" s="67"/>
      <c r="G31" s="67"/>
      <c r="H31" s="67"/>
      <c r="I31" s="23"/>
      <c r="J31" s="35"/>
      <c r="K31" s="16"/>
      <c r="L31" s="11"/>
    </row>
    <row r="32" spans="1:12" ht="30" customHeight="1" x14ac:dyDescent="0.2">
      <c r="J32" s="36"/>
    </row>
  </sheetData>
  <dataConsolidate/>
  <mergeCells count="64">
    <mergeCell ref="C17:D17"/>
    <mergeCell ref="C12:D12"/>
    <mergeCell ref="C13:D13"/>
    <mergeCell ref="C14:D14"/>
    <mergeCell ref="C15:D15"/>
    <mergeCell ref="C16:D16"/>
    <mergeCell ref="C31:D31"/>
    <mergeCell ref="C22:D22"/>
    <mergeCell ref="C23:D23"/>
    <mergeCell ref="C24:D24"/>
    <mergeCell ref="C25:D25"/>
    <mergeCell ref="C26:D26"/>
    <mergeCell ref="C27:D27"/>
    <mergeCell ref="C28:D28"/>
    <mergeCell ref="C29:D29"/>
    <mergeCell ref="C30:D30"/>
    <mergeCell ref="C18:D18"/>
    <mergeCell ref="C19:D19"/>
    <mergeCell ref="C20:D20"/>
    <mergeCell ref="C21:D21"/>
    <mergeCell ref="E31:F31"/>
    <mergeCell ref="E30:F30"/>
    <mergeCell ref="E29:F29"/>
    <mergeCell ref="E28:F28"/>
    <mergeCell ref="E27:F27"/>
    <mergeCell ref="E26:F26"/>
    <mergeCell ref="E25:F25"/>
    <mergeCell ref="E24:F24"/>
    <mergeCell ref="E23:F23"/>
    <mergeCell ref="E22:F22"/>
    <mergeCell ref="E21:F21"/>
    <mergeCell ref="E20:F20"/>
    <mergeCell ref="E19:F19"/>
    <mergeCell ref="E18:F18"/>
    <mergeCell ref="E17:F17"/>
    <mergeCell ref="E16:F16"/>
    <mergeCell ref="E15:F15"/>
    <mergeCell ref="G27:H27"/>
    <mergeCell ref="G31:H31"/>
    <mergeCell ref="G20:H20"/>
    <mergeCell ref="G21:H21"/>
    <mergeCell ref="G22:H22"/>
    <mergeCell ref="G28:H28"/>
    <mergeCell ref="G29:H29"/>
    <mergeCell ref="G30:H30"/>
    <mergeCell ref="G23:H23"/>
    <mergeCell ref="G24:H24"/>
    <mergeCell ref="G25:H25"/>
    <mergeCell ref="G26:H26"/>
    <mergeCell ref="G17:H17"/>
    <mergeCell ref="G18:H18"/>
    <mergeCell ref="G19:H19"/>
    <mergeCell ref="G14:H14"/>
    <mergeCell ref="G15:H15"/>
    <mergeCell ref="B2:B8"/>
    <mergeCell ref="G11:H11"/>
    <mergeCell ref="G12:H12"/>
    <mergeCell ref="G13:H13"/>
    <mergeCell ref="G16:H16"/>
    <mergeCell ref="E11:F11"/>
    <mergeCell ref="C11:D11"/>
    <mergeCell ref="E14:F14"/>
    <mergeCell ref="E13:F13"/>
    <mergeCell ref="E12:F12"/>
  </mergeCells>
  <phoneticPr fontId="2" type="noConversion"/>
  <conditionalFormatting sqref="C8:I8">
    <cfRule type="expression" dxfId="127" priority="35" stopIfTrue="1">
      <formula>AND(DAY(C8)&gt;=1,DAY(C8)&lt;=15)</formula>
    </cfRule>
  </conditionalFormatting>
  <conditionalFormatting sqref="C8:I8">
    <cfRule type="expression" dxfId="126" priority="47">
      <formula>VLOOKUP(DAY(C8),AssignmentDays,1,FALSE)=DAY(C8)</formula>
    </cfRule>
  </conditionalFormatting>
  <conditionalFormatting sqref="B12:I12 B14:I14 B16:I16 B18:I18 B20:I20 B22:I22 B24:I24 B26:I26 B28:I28 B30:I30">
    <cfRule type="expression" dxfId="125" priority="33">
      <formula>B12&lt;&gt;""</formula>
    </cfRule>
  </conditionalFormatting>
  <conditionalFormatting sqref="B13:I13 B15:I15 B17:I17 B19:I19 B21:I21 B23:I23 B25:I25 B27:I27 B29:I29 B31:I31">
    <cfRule type="expression" dxfId="124" priority="31">
      <formula>B13&lt;&gt;""</formula>
    </cfRule>
  </conditionalFormatting>
  <conditionalFormatting sqref="B13:I13 B15:I15 B17:I17 B19:I19 B21:I21 B23:I23 B25:I25 B27:I27 B29:I29">
    <cfRule type="expression" dxfId="123" priority="30">
      <formula>COLUMN(B12)&gt;=2</formula>
    </cfRule>
  </conditionalFormatting>
  <conditionalFormatting sqref="B12:I31">
    <cfRule type="expression" dxfId="122" priority="28">
      <formula>COLUMN(B11)&gt;2</formula>
    </cfRule>
  </conditionalFormatting>
  <conditionalFormatting sqref="C3:I7">
    <cfRule type="expression" dxfId="121" priority="3">
      <formula>VLOOKUP(DAY(C3),AssignmentDays,1,FALSE)=DAY(C3)</formula>
    </cfRule>
  </conditionalFormatting>
  <conditionalFormatting sqref="C3:H3">
    <cfRule type="expression" dxfId="120" priority="2" stopIfTrue="1">
      <formula>DAY(C3)&gt;8</formula>
    </cfRule>
  </conditionalFormatting>
  <conditionalFormatting sqref="C7:I7">
    <cfRule type="expression" dxfId="119" priority="1" stopIfTrue="1">
      <formula>AND(DAY(C7)&gt;=1,DAY(C7)&lt;=15)</formula>
    </cfRule>
  </conditionalFormatting>
  <dataValidations disablePrompts="1" xWindow="118" yWindow="344" count="12">
    <dataValidation allowBlank="1" showInputMessage="1" showErrorMessage="1" prompt="If this row contains a number less than the previous number or row of numbers, then this row contains dates for the next calendar month" sqref="D8"/>
    <dataValidation allowBlank="1" showInputMessage="1" showErrorMessage="1" prompt="Enter year in this cell" sqref="B1"/>
    <dataValidation allowBlank="1" showInputMessage="1" showErrorMessage="1" prompt="Prepare a weekly schedule &amp; create an assignment list in this worksheet. Assignment list entries are automatically highlighted in monthly calendar. Enter calendar year in cell B1" sqref="A1"/>
    <dataValidation allowBlank="1" showInputMessage="1" showErrorMessage="1" prompt="Cells C2:I2 contain weekdays" sqref="C2"/>
    <dataValidation allowBlank="1" showInputMessage="1" showErrorMessage="1" prompt="Enter the time of your class and under it, in a new row, the class name for each weekday in columns B to I. Repeat this pattern for all classes in subsequent rows" sqref="B10"/>
    <dataValidation allowBlank="1" showInputMessage="1" showErrorMessage="1" prompt="Enter class in this row from columns B to I" sqref="B13"/>
    <dataValidation allowBlank="1" showInputMessage="1" showErrorMessage="1" prompt="Enter time in this row  from columns B to I" sqref="B12"/>
    <dataValidation allowBlank="1" showInputMessage="1" showErrorMessage="1" prompt="Weekdays are in this row, from Monday to Friday" sqref="B11"/>
    <dataValidation allowBlank="1" showInputMessage="1" showErrorMessage="1" prompt="The assignment list entries for the month of January are automatically highlighted in the calendar. Assignments are written in a darker font. The days that correspond to the previous or following month have a lighter typeface." sqref="B2:B8"/>
    <dataValidation allowBlank="1" showInputMessage="1" showErrorMessage="1" prompt="In this column, weekdays are aggregated, with six rows for assignments for each grouped weekday of the month. To add more assignments, create new rows. The items in the calendar on the left will be highlighted." sqref="J1"/>
    <dataValidation allowBlank="1" showInputMessage="1" showErrorMessage="1" prompt="In this column, write the month's assignment day, which corresponds to the weekday in column J. This date will draw attention to the assignment in the left-hand calendar." sqref="K1"/>
    <dataValidation allowBlank="1" showInputMessage="1" showErrorMessage="1" prompt="If this cell doesn’t contain the number 1, then it is a day from a previous month. Cells C3:I8 contain dates for the current month" sqref="C3"/>
  </dataValidations>
  <printOptions horizontalCentered="1" verticalCentered="1"/>
  <pageMargins left="0.5" right="0.5" top="0.5" bottom="0.5" header="0.3" footer="0.3"/>
  <pageSetup scale="58" orientation="landscape" r:id="rId1"/>
  <headerFooter differentFirst="1">
    <oddFooter>Page &amp;P of &amp;N</oddFooter>
  </headerFooter>
  <drawing r:id="rId2"/>
  <tableParts count="1">
    <tablePart r:id="rId3"/>
  </tablePart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pageSetUpPr fitToPage="1"/>
  </sheetPr>
  <dimension ref="A1:L31"/>
  <sheetViews>
    <sheetView showGridLines="0" view="pageLayout" topLeftCell="B1" workbookViewId="0">
      <selection activeCell="K5" sqref="K5"/>
    </sheetView>
  </sheetViews>
  <sheetFormatPr defaultColWidth="8.625" defaultRowHeight="30" customHeight="1" x14ac:dyDescent="0.2"/>
  <cols>
    <col min="1" max="1" width="2.625" style="1" customWidth="1"/>
    <col min="2" max="2" width="20.625" style="10" customWidth="1"/>
    <col min="3" max="8" width="10.625" style="1" customWidth="1"/>
    <col min="9" max="9" width="20.625" style="1" customWidth="1"/>
    <col min="10" max="10" width="10.625" style="10" customWidth="1"/>
    <col min="11" max="11" width="10.625" style="2" customWidth="1"/>
    <col min="12" max="12" width="70.625" style="1" customWidth="1"/>
    <col min="13" max="13" width="2.625" customWidth="1"/>
  </cols>
  <sheetData>
    <row r="1" spans="1:12" ht="30" customHeight="1" x14ac:dyDescent="0.2">
      <c r="A1" s="10"/>
      <c r="B1" s="45">
        <f>CalendarYear</f>
        <v>2027</v>
      </c>
      <c r="C1" s="40"/>
      <c r="D1" s="42"/>
      <c r="E1" s="42"/>
      <c r="F1" s="42"/>
      <c r="G1" s="42"/>
      <c r="H1" s="42"/>
      <c r="I1" s="42"/>
      <c r="J1" s="43" t="s">
        <v>23</v>
      </c>
      <c r="K1" s="43" t="s">
        <v>24</v>
      </c>
      <c r="L1" s="44" t="s">
        <v>0</v>
      </c>
    </row>
    <row r="2" spans="1:12" ht="30" customHeight="1" x14ac:dyDescent="0.25">
      <c r="A2" s="9"/>
      <c r="B2" s="60" t="s">
        <v>32</v>
      </c>
      <c r="C2" s="5" t="s">
        <v>1</v>
      </c>
      <c r="D2" s="5" t="s">
        <v>13</v>
      </c>
      <c r="E2" s="5" t="s">
        <v>4</v>
      </c>
      <c r="F2" s="5" t="s">
        <v>14</v>
      </c>
      <c r="G2" s="5" t="s">
        <v>6</v>
      </c>
      <c r="H2" s="5" t="s">
        <v>16</v>
      </c>
      <c r="I2" s="5" t="s">
        <v>17</v>
      </c>
      <c r="J2" s="33" t="s">
        <v>1</v>
      </c>
      <c r="K2" s="48"/>
      <c r="L2" s="49"/>
    </row>
    <row r="3" spans="1:12" ht="30" customHeight="1" x14ac:dyDescent="0.25">
      <c r="A3" s="9"/>
      <c r="B3" s="69"/>
      <c r="C3" s="4">
        <f>IF(DAY(OctSun1)=1,OctSun1-6,OctSun1+1)</f>
        <v>46657</v>
      </c>
      <c r="D3" s="4">
        <f>IF(DAY(OctSun1)=1,OctSun1-5,OctSun1+2)</f>
        <v>46658</v>
      </c>
      <c r="E3" s="4">
        <f>IF(DAY(OctSun1)=1,OctSun1-4,OctSun1+3)</f>
        <v>46659</v>
      </c>
      <c r="F3" s="4">
        <f>IF(DAY(OctSun1)=1,OctSun1-3,OctSun1+4)</f>
        <v>46660</v>
      </c>
      <c r="G3" s="4">
        <f>IF(DAY(OctSun1)=1,OctSun1-2,OctSun1+5)</f>
        <v>46661</v>
      </c>
      <c r="H3" s="4">
        <f>IF(DAY(OctSun1)=1,OctSun1-1,OctSun1+6)</f>
        <v>46662</v>
      </c>
      <c r="I3" s="4">
        <f>IF(DAY(OctSun1)=1,OctSun1,OctSun1+7)</f>
        <v>46663</v>
      </c>
      <c r="J3" s="33"/>
      <c r="K3" s="50"/>
      <c r="L3" s="51"/>
    </row>
    <row r="4" spans="1:12" ht="30" customHeight="1" x14ac:dyDescent="0.25">
      <c r="A4" s="9"/>
      <c r="B4" s="69"/>
      <c r="C4" s="4">
        <f>IF(DAY(OctSun1)=1,OctSun1+1,OctSun1+8)</f>
        <v>46664</v>
      </c>
      <c r="D4" s="4">
        <f>IF(DAY(OctSun1)=1,OctSun1+2,OctSun1+9)</f>
        <v>46665</v>
      </c>
      <c r="E4" s="4">
        <f>IF(DAY(OctSun1)=1,OctSun1+3,OctSun1+10)</f>
        <v>46666</v>
      </c>
      <c r="F4" s="4">
        <f>IF(DAY(OctSun1)=1,OctSun1+4,OctSun1+11)</f>
        <v>46667</v>
      </c>
      <c r="G4" s="4">
        <f>IF(DAY(OctSun1)=1,OctSun1+5,OctSun1+12)</f>
        <v>46668</v>
      </c>
      <c r="H4" s="4">
        <f>IF(DAY(OctSun1)=1,OctSun1+6,OctSun1+13)</f>
        <v>46669</v>
      </c>
      <c r="I4" s="4">
        <v>10</v>
      </c>
      <c r="J4" s="33"/>
      <c r="K4" s="50"/>
      <c r="L4" s="51"/>
    </row>
    <row r="5" spans="1:12" ht="30" customHeight="1" x14ac:dyDescent="0.25">
      <c r="A5" s="9"/>
      <c r="B5" s="69"/>
      <c r="C5" s="4">
        <f>IF(DAY(OctSun1)=1,OctSun1+8,OctSun1+15)</f>
        <v>46671</v>
      </c>
      <c r="D5" s="4">
        <f>IF(DAY(OctSun1)=1,OctSun1+9,OctSun1+16)</f>
        <v>46672</v>
      </c>
      <c r="E5" s="4">
        <f>IF(DAY(OctSun1)=1,OctSun1+10,OctSun1+17)</f>
        <v>46673</v>
      </c>
      <c r="F5" s="4">
        <f>IF(DAY(OctSun1)=1,OctSun1+11,OctSun1+18)</f>
        <v>46674</v>
      </c>
      <c r="G5" s="4">
        <f>IF(DAY(OctSun1)=1,OctSun1+12,OctSun1+19)</f>
        <v>46675</v>
      </c>
      <c r="H5" s="4">
        <f>IF(DAY(OctSun1)=1,OctSun1+13,OctSun1+20)</f>
        <v>46676</v>
      </c>
      <c r="I5" s="4">
        <f>IF(DAY(OctSun1)=1,OctSun1+14,OctSun1+21)</f>
        <v>46677</v>
      </c>
      <c r="J5" s="33"/>
      <c r="K5" s="50"/>
      <c r="L5" s="51"/>
    </row>
    <row r="6" spans="1:12" ht="30" customHeight="1" x14ac:dyDescent="0.25">
      <c r="A6" s="9"/>
      <c r="B6" s="69"/>
      <c r="C6" s="4">
        <f>IF(DAY(OctSun1)=1,OctSun1+15,OctSun1+22)</f>
        <v>46678</v>
      </c>
      <c r="D6" s="4">
        <f>IF(DAY(OctSun1)=1,OctSun1+16,OctSun1+23)</f>
        <v>46679</v>
      </c>
      <c r="E6" s="4">
        <f>IF(DAY(OctSun1)=1,OctSun1+17,OctSun1+24)</f>
        <v>46680</v>
      </c>
      <c r="F6" s="4">
        <f>IF(DAY(OctSun1)=1,OctSun1+18,OctSun1+25)</f>
        <v>46681</v>
      </c>
      <c r="G6" s="4">
        <f>IF(DAY(OctSun1)=1,OctSun1+19,OctSun1+26)</f>
        <v>46682</v>
      </c>
      <c r="H6" s="4">
        <f>IF(DAY(OctSun1)=1,OctSun1+20,OctSun1+27)</f>
        <v>46683</v>
      </c>
      <c r="I6" s="4">
        <f>IF(DAY(OctSun1)=1,OctSun1+21,OctSun1+28)</f>
        <v>46684</v>
      </c>
      <c r="J6" s="33"/>
      <c r="K6" s="50"/>
      <c r="L6" s="51"/>
    </row>
    <row r="7" spans="1:12" ht="30" customHeight="1" x14ac:dyDescent="0.25">
      <c r="A7" s="9"/>
      <c r="B7" s="69"/>
      <c r="C7" s="4">
        <f>IF(DAY(OctSun1)=1,OctSun1+22,OctSun1+29)</f>
        <v>46685</v>
      </c>
      <c r="D7" s="4">
        <f>IF(DAY(OctSun1)=1,OctSun1+23,OctSun1+30)</f>
        <v>46686</v>
      </c>
      <c r="E7" s="4">
        <f>IF(DAY(OctSun1)=1,OctSun1+24,OctSun1+31)</f>
        <v>46687</v>
      </c>
      <c r="F7" s="4">
        <f>IF(DAY(OctSun1)=1,OctSun1+25,OctSun1+32)</f>
        <v>46688</v>
      </c>
      <c r="G7" s="4">
        <f>IF(DAY(OctSun1)=1,OctSun1+26,OctSun1+33)</f>
        <v>46689</v>
      </c>
      <c r="H7" s="4">
        <f>IF(DAY(OctSun1)=1,OctSun1+27,OctSun1+34)</f>
        <v>46690</v>
      </c>
      <c r="I7" s="4">
        <f>IF(DAY(OctSun1)=1,OctSun1+28,OctSun1+35)</f>
        <v>46691</v>
      </c>
      <c r="J7" s="37"/>
      <c r="K7" s="16"/>
      <c r="L7" s="11"/>
    </row>
    <row r="8" spans="1:12" ht="30" customHeight="1" x14ac:dyDescent="0.25">
      <c r="A8" s="9"/>
      <c r="B8" s="70"/>
      <c r="C8" s="4"/>
      <c r="D8" s="4"/>
      <c r="E8" s="4"/>
      <c r="F8" s="4"/>
      <c r="G8" s="4"/>
      <c r="H8" s="4"/>
      <c r="I8" s="4"/>
      <c r="J8" s="33" t="s">
        <v>13</v>
      </c>
      <c r="K8" s="48"/>
      <c r="L8" s="49"/>
    </row>
    <row r="9" spans="1:12" ht="30" customHeight="1" x14ac:dyDescent="0.25">
      <c r="A9" s="9"/>
      <c r="C9" s="3"/>
      <c r="D9" s="3"/>
      <c r="E9" s="3"/>
      <c r="F9" s="3"/>
      <c r="G9" s="3"/>
      <c r="H9" s="3"/>
      <c r="I9" s="3"/>
      <c r="J9" s="33"/>
      <c r="K9" s="50"/>
      <c r="L9" s="51"/>
    </row>
    <row r="10" spans="1:12" ht="30" customHeight="1" x14ac:dyDescent="0.25">
      <c r="A10" s="9"/>
      <c r="B10" s="30" t="s">
        <v>3</v>
      </c>
      <c r="C10" s="7"/>
      <c r="D10" s="7"/>
      <c r="E10" s="7"/>
      <c r="F10" s="7"/>
      <c r="G10" s="7"/>
      <c r="H10" s="7"/>
      <c r="I10" s="7"/>
      <c r="J10" s="33"/>
      <c r="K10" s="50"/>
      <c r="L10" s="51"/>
    </row>
    <row r="11" spans="1:12" ht="30" customHeight="1" x14ac:dyDescent="0.25">
      <c r="A11" s="18" t="s">
        <v>21</v>
      </c>
      <c r="B11" s="31" t="s">
        <v>1</v>
      </c>
      <c r="C11" s="72" t="s">
        <v>2</v>
      </c>
      <c r="D11" s="73"/>
      <c r="E11" s="72" t="s">
        <v>4</v>
      </c>
      <c r="F11" s="73"/>
      <c r="G11" s="72" t="s">
        <v>5</v>
      </c>
      <c r="H11" s="73"/>
      <c r="I11" s="32" t="s">
        <v>6</v>
      </c>
      <c r="J11" s="33"/>
      <c r="K11" s="50"/>
      <c r="L11" s="51"/>
    </row>
    <row r="12" spans="1:12" ht="30" customHeight="1" x14ac:dyDescent="0.25">
      <c r="A12" s="18" t="s">
        <v>19</v>
      </c>
      <c r="B12" s="14"/>
      <c r="C12" s="68"/>
      <c r="D12" s="68"/>
      <c r="E12" s="68"/>
      <c r="F12" s="68"/>
      <c r="G12" s="68"/>
      <c r="H12" s="68"/>
      <c r="I12" s="15"/>
      <c r="J12" s="33"/>
      <c r="K12" s="50"/>
      <c r="L12" s="51"/>
    </row>
    <row r="13" spans="1:12" ht="30" customHeight="1" x14ac:dyDescent="0.25">
      <c r="A13" s="18" t="s">
        <v>20</v>
      </c>
      <c r="B13" s="19"/>
      <c r="C13" s="66"/>
      <c r="D13" s="66"/>
      <c r="E13" s="66"/>
      <c r="F13" s="66"/>
      <c r="G13" s="66"/>
      <c r="H13" s="66"/>
      <c r="I13" s="25"/>
      <c r="J13" s="37"/>
      <c r="K13" s="16"/>
      <c r="L13" s="11"/>
    </row>
    <row r="14" spans="1:12" ht="30" customHeight="1" x14ac:dyDescent="0.25">
      <c r="A14" s="18" t="s">
        <v>19</v>
      </c>
      <c r="B14" s="14"/>
      <c r="C14" s="68"/>
      <c r="D14" s="68"/>
      <c r="E14" s="68"/>
      <c r="F14" s="68"/>
      <c r="G14" s="68"/>
      <c r="H14" s="68"/>
      <c r="I14" s="15"/>
      <c r="J14" s="33" t="s">
        <v>4</v>
      </c>
      <c r="K14" s="48"/>
      <c r="L14" s="49"/>
    </row>
    <row r="15" spans="1:12" ht="30" customHeight="1" x14ac:dyDescent="0.25">
      <c r="A15" s="18" t="s">
        <v>20</v>
      </c>
      <c r="B15" s="19"/>
      <c r="C15" s="66"/>
      <c r="D15" s="66"/>
      <c r="E15" s="66"/>
      <c r="F15" s="66"/>
      <c r="G15" s="66"/>
      <c r="H15" s="66"/>
      <c r="I15" s="25"/>
      <c r="J15" s="33"/>
      <c r="K15" s="50"/>
      <c r="L15" s="51"/>
    </row>
    <row r="16" spans="1:12" ht="30" customHeight="1" x14ac:dyDescent="0.25">
      <c r="A16" s="18" t="s">
        <v>19</v>
      </c>
      <c r="B16" s="14"/>
      <c r="C16" s="68"/>
      <c r="D16" s="68"/>
      <c r="E16" s="68"/>
      <c r="F16" s="68"/>
      <c r="G16" s="68"/>
      <c r="H16" s="68"/>
      <c r="I16" s="17"/>
      <c r="J16" s="33"/>
      <c r="K16" s="50"/>
      <c r="L16" s="51"/>
    </row>
    <row r="17" spans="1:12" ht="30" customHeight="1" x14ac:dyDescent="0.25">
      <c r="A17" s="18" t="s">
        <v>20</v>
      </c>
      <c r="B17" s="19"/>
      <c r="C17" s="66"/>
      <c r="D17" s="66"/>
      <c r="E17" s="66"/>
      <c r="F17" s="66"/>
      <c r="G17" s="66"/>
      <c r="H17" s="66"/>
      <c r="I17" s="25"/>
      <c r="J17" s="33"/>
      <c r="K17" s="50"/>
      <c r="L17" s="51"/>
    </row>
    <row r="18" spans="1:12" ht="30" customHeight="1" x14ac:dyDescent="0.25">
      <c r="A18" s="18" t="s">
        <v>19</v>
      </c>
      <c r="B18" s="14"/>
      <c r="C18" s="68"/>
      <c r="D18" s="68"/>
      <c r="E18" s="68"/>
      <c r="F18" s="68"/>
      <c r="G18" s="68"/>
      <c r="H18" s="68"/>
      <c r="I18" s="15"/>
      <c r="J18" s="33"/>
      <c r="K18" s="50"/>
      <c r="L18" s="51"/>
    </row>
    <row r="19" spans="1:12" ht="30" customHeight="1" x14ac:dyDescent="0.25">
      <c r="A19" s="18" t="s">
        <v>20</v>
      </c>
      <c r="B19" s="19"/>
      <c r="C19" s="66"/>
      <c r="D19" s="66"/>
      <c r="E19" s="66"/>
      <c r="F19" s="66"/>
      <c r="G19" s="66"/>
      <c r="H19" s="66"/>
      <c r="I19" s="26"/>
      <c r="J19" s="37"/>
      <c r="K19" s="16"/>
      <c r="L19" s="11"/>
    </row>
    <row r="20" spans="1:12" ht="30" customHeight="1" x14ac:dyDescent="0.25">
      <c r="A20" s="18" t="s">
        <v>19</v>
      </c>
      <c r="B20" s="14"/>
      <c r="C20" s="68"/>
      <c r="D20" s="68"/>
      <c r="E20" s="68"/>
      <c r="F20" s="68"/>
      <c r="G20" s="68"/>
      <c r="H20" s="68"/>
      <c r="I20" s="15"/>
      <c r="J20" s="33" t="s">
        <v>14</v>
      </c>
      <c r="K20" s="48"/>
      <c r="L20" s="49"/>
    </row>
    <row r="21" spans="1:12" ht="30" customHeight="1" x14ac:dyDescent="0.25">
      <c r="A21" s="18" t="s">
        <v>20</v>
      </c>
      <c r="B21" s="19"/>
      <c r="C21" s="66"/>
      <c r="D21" s="66"/>
      <c r="E21" s="66"/>
      <c r="F21" s="66"/>
      <c r="G21" s="66"/>
      <c r="H21" s="66"/>
      <c r="I21" s="25"/>
      <c r="J21" s="33"/>
      <c r="K21" s="50"/>
      <c r="L21" s="51"/>
    </row>
    <row r="22" spans="1:12" ht="30" customHeight="1" x14ac:dyDescent="0.25">
      <c r="A22" s="18" t="s">
        <v>19</v>
      </c>
      <c r="B22" s="14"/>
      <c r="C22" s="68"/>
      <c r="D22" s="68"/>
      <c r="E22" s="68"/>
      <c r="F22" s="68"/>
      <c r="G22" s="68"/>
      <c r="H22" s="68"/>
      <c r="I22" s="15"/>
      <c r="J22" s="33"/>
      <c r="K22" s="50"/>
      <c r="L22" s="51"/>
    </row>
    <row r="23" spans="1:12" ht="30" customHeight="1" x14ac:dyDescent="0.25">
      <c r="A23" s="18" t="s">
        <v>20</v>
      </c>
      <c r="B23" s="19"/>
      <c r="C23" s="66"/>
      <c r="D23" s="66"/>
      <c r="E23" s="66"/>
      <c r="F23" s="66"/>
      <c r="G23" s="66"/>
      <c r="H23" s="66"/>
      <c r="I23" s="25"/>
      <c r="J23" s="33"/>
      <c r="K23" s="50"/>
      <c r="L23" s="51"/>
    </row>
    <row r="24" spans="1:12" ht="30" customHeight="1" x14ac:dyDescent="0.25">
      <c r="A24" s="18" t="s">
        <v>19</v>
      </c>
      <c r="B24" s="14"/>
      <c r="C24" s="68"/>
      <c r="D24" s="68"/>
      <c r="E24" s="68"/>
      <c r="F24" s="68"/>
      <c r="G24" s="68"/>
      <c r="H24" s="68"/>
      <c r="I24" s="15"/>
      <c r="J24" s="33"/>
      <c r="K24" s="50"/>
      <c r="L24" s="51"/>
    </row>
    <row r="25" spans="1:12" ht="30" customHeight="1" x14ac:dyDescent="0.25">
      <c r="A25" s="18" t="s">
        <v>20</v>
      </c>
      <c r="B25" s="19"/>
      <c r="C25" s="66"/>
      <c r="D25" s="66"/>
      <c r="E25" s="66"/>
      <c r="F25" s="66"/>
      <c r="G25" s="66"/>
      <c r="H25" s="66"/>
      <c r="I25" s="25"/>
      <c r="J25" s="37"/>
      <c r="K25" s="16"/>
      <c r="L25" s="11"/>
    </row>
    <row r="26" spans="1:12" ht="30" customHeight="1" x14ac:dyDescent="0.25">
      <c r="A26" s="18" t="s">
        <v>19</v>
      </c>
      <c r="B26" s="14"/>
      <c r="C26" s="68"/>
      <c r="D26" s="68"/>
      <c r="E26" s="68"/>
      <c r="F26" s="68"/>
      <c r="G26" s="68"/>
      <c r="H26" s="68"/>
      <c r="I26" s="15"/>
      <c r="J26" s="33" t="s">
        <v>6</v>
      </c>
      <c r="K26" s="48"/>
      <c r="L26" s="49"/>
    </row>
    <row r="27" spans="1:12" ht="30" customHeight="1" x14ac:dyDescent="0.25">
      <c r="A27" s="18" t="s">
        <v>20</v>
      </c>
      <c r="B27" s="19"/>
      <c r="C27" s="66"/>
      <c r="D27" s="66"/>
      <c r="E27" s="66"/>
      <c r="F27" s="66"/>
      <c r="G27" s="66"/>
      <c r="H27" s="66"/>
      <c r="I27" s="25"/>
      <c r="J27" s="33"/>
      <c r="K27" s="50"/>
      <c r="L27" s="51"/>
    </row>
    <row r="28" spans="1:12" ht="30" customHeight="1" x14ac:dyDescent="0.25">
      <c r="A28" s="18" t="s">
        <v>19</v>
      </c>
      <c r="B28" s="14"/>
      <c r="C28" s="68"/>
      <c r="D28" s="68"/>
      <c r="E28" s="68"/>
      <c r="F28" s="68"/>
      <c r="G28" s="68"/>
      <c r="H28" s="68"/>
      <c r="I28" s="15"/>
      <c r="J28" s="8"/>
      <c r="K28" s="50"/>
      <c r="L28" s="51"/>
    </row>
    <row r="29" spans="1:12" ht="30" customHeight="1" x14ac:dyDescent="0.25">
      <c r="A29" s="18" t="s">
        <v>20</v>
      </c>
      <c r="B29" s="19"/>
      <c r="C29" s="66"/>
      <c r="D29" s="66"/>
      <c r="E29" s="66"/>
      <c r="F29" s="66"/>
      <c r="G29" s="66"/>
      <c r="H29" s="66"/>
      <c r="I29" s="25"/>
      <c r="J29" s="8"/>
      <c r="K29" s="50"/>
      <c r="L29" s="51"/>
    </row>
    <row r="30" spans="1:12" ht="30" customHeight="1" x14ac:dyDescent="0.25">
      <c r="A30" s="18" t="s">
        <v>19</v>
      </c>
      <c r="B30" s="14"/>
      <c r="C30" s="68"/>
      <c r="D30" s="68"/>
      <c r="E30" s="68"/>
      <c r="F30" s="68"/>
      <c r="G30" s="68"/>
      <c r="H30" s="68"/>
      <c r="I30" s="15"/>
      <c r="J30" s="8"/>
      <c r="K30" s="50"/>
      <c r="L30" s="51"/>
    </row>
    <row r="31" spans="1:12" ht="30" customHeight="1" x14ac:dyDescent="0.25">
      <c r="A31" s="18" t="s">
        <v>20</v>
      </c>
      <c r="B31" s="22"/>
      <c r="C31" s="67"/>
      <c r="D31" s="67"/>
      <c r="E31" s="67"/>
      <c r="F31" s="67"/>
      <c r="G31" s="67"/>
      <c r="H31" s="67"/>
      <c r="I31" s="23"/>
      <c r="J31" s="8"/>
      <c r="K31" s="16"/>
      <c r="L31" s="11"/>
    </row>
  </sheetData>
  <mergeCells count="64">
    <mergeCell ref="C31:D31"/>
    <mergeCell ref="E31:F31"/>
    <mergeCell ref="G31:H31"/>
    <mergeCell ref="C29:D29"/>
    <mergeCell ref="E29:F29"/>
    <mergeCell ref="G29:H29"/>
    <mergeCell ref="C30:D30"/>
    <mergeCell ref="E30:F30"/>
    <mergeCell ref="G30:H30"/>
    <mergeCell ref="C27:D27"/>
    <mergeCell ref="E27:F27"/>
    <mergeCell ref="G27:H27"/>
    <mergeCell ref="C28:D28"/>
    <mergeCell ref="E28:F28"/>
    <mergeCell ref="G28:H28"/>
    <mergeCell ref="C25:D25"/>
    <mergeCell ref="E25:F25"/>
    <mergeCell ref="G25:H25"/>
    <mergeCell ref="C26:D26"/>
    <mergeCell ref="E26:F26"/>
    <mergeCell ref="G26:H26"/>
    <mergeCell ref="C23:D23"/>
    <mergeCell ref="E23:F23"/>
    <mergeCell ref="G23:H23"/>
    <mergeCell ref="C24:D24"/>
    <mergeCell ref="E24:F24"/>
    <mergeCell ref="G24:H24"/>
    <mergeCell ref="C21:D21"/>
    <mergeCell ref="E21:F21"/>
    <mergeCell ref="G21:H21"/>
    <mergeCell ref="C22:D22"/>
    <mergeCell ref="E22:F22"/>
    <mergeCell ref="G22:H22"/>
    <mergeCell ref="C19:D19"/>
    <mergeCell ref="E19:F19"/>
    <mergeCell ref="G19:H19"/>
    <mergeCell ref="C20:D20"/>
    <mergeCell ref="E20:F20"/>
    <mergeCell ref="G20:H20"/>
    <mergeCell ref="C17:D17"/>
    <mergeCell ref="E17:F17"/>
    <mergeCell ref="G17:H17"/>
    <mergeCell ref="C18:D18"/>
    <mergeCell ref="E18:F18"/>
    <mergeCell ref="G18:H18"/>
    <mergeCell ref="C15:D15"/>
    <mergeCell ref="E15:F15"/>
    <mergeCell ref="G15:H15"/>
    <mergeCell ref="C16:D16"/>
    <mergeCell ref="E16:F16"/>
    <mergeCell ref="G16:H16"/>
    <mergeCell ref="C13:D13"/>
    <mergeCell ref="E13:F13"/>
    <mergeCell ref="G13:H13"/>
    <mergeCell ref="C14:D14"/>
    <mergeCell ref="E14:F14"/>
    <mergeCell ref="G14:H14"/>
    <mergeCell ref="B2:B8"/>
    <mergeCell ref="C11:D11"/>
    <mergeCell ref="E11:F11"/>
    <mergeCell ref="G11:H11"/>
    <mergeCell ref="C12:D12"/>
    <mergeCell ref="E12:F12"/>
    <mergeCell ref="G12:H12"/>
  </mergeCells>
  <conditionalFormatting sqref="C3:H3">
    <cfRule type="expression" dxfId="26" priority="8" stopIfTrue="1">
      <formula>DAY(C3)&gt;8</formula>
    </cfRule>
  </conditionalFormatting>
  <conditionalFormatting sqref="C7:I8">
    <cfRule type="expression" dxfId="25" priority="7" stopIfTrue="1">
      <formula>AND(DAY(C7)&gt;=1,DAY(C7)&lt;=15)</formula>
    </cfRule>
  </conditionalFormatting>
  <conditionalFormatting sqref="C3:I8">
    <cfRule type="expression" dxfId="24" priority="9">
      <formula>VLOOKUP(DAY(C3),AssignmentDays,1,FALSE)=DAY(C3)</formula>
    </cfRule>
  </conditionalFormatting>
  <conditionalFormatting sqref="B13:I13 B15:I15 B17:I17 B19:I19 B21:I21 B23:I23 B25:I25 B27:I27 B29:I29 B31:I31">
    <cfRule type="expression" dxfId="23" priority="6">
      <formula>B13&lt;&gt;""</formula>
    </cfRule>
  </conditionalFormatting>
  <conditionalFormatting sqref="B12:I12 B14:I14 B16:I16 B18:I18 B20:I20 B22:I22 B24:I24 B26:I26 B28:I28 B30:I30">
    <cfRule type="expression" dxfId="22" priority="5">
      <formula>B12&lt;&gt;""</formula>
    </cfRule>
  </conditionalFormatting>
  <conditionalFormatting sqref="B13:I13 B15:I15 B17:I17 B19:I19 B21:I21 B23:I23 B25:I25 B27:I27 B29:I29">
    <cfRule type="expression" dxfId="21" priority="2">
      <formula>COLUMN(B13)&gt;=2</formula>
    </cfRule>
    <cfRule type="expression" dxfId="20" priority="4">
      <formula>COLUMN(B11)&gt;2</formula>
    </cfRule>
  </conditionalFormatting>
  <conditionalFormatting sqref="B31:I31">
    <cfRule type="expression" dxfId="19" priority="3">
      <formula>COLUMN(B12)&gt;2</formula>
    </cfRule>
  </conditionalFormatting>
  <conditionalFormatting sqref="B12:I31">
    <cfRule type="expression" dxfId="18" priority="1">
      <formula>COLUMN(B12)&gt;2</formula>
    </cfRule>
  </conditionalFormatting>
  <dataValidations disablePrompts="1" count="13">
    <dataValidation allowBlank="1" showInputMessage="1" showErrorMessage="1" prompt="Automatically updated calendar year. To change the year, update cell B1 on Jan worksheet" sqref="B1"/>
    <dataValidation allowBlank="1" showInputMessage="1" showErrorMessage="1" prompt="Prepare a weekly schedule &amp; create an assignment list in this worksheet. Assignments are automatically highlighted in monthly calendar for the year entered in B1 on Jan worksheet" sqref="A1"/>
    <dataValidation allowBlank="1" showInputMessage="1" showErrorMessage="1" prompt="Cells C2:I2 contain weekdays" sqref="C2"/>
    <dataValidation allowBlank="1" showInputMessage="1" showErrorMessage="1" prompt="If this cell doesn’t contain the number 1, then it is a day from a previous month. Cells C3:I8 contain dates for the current month" sqref="C3"/>
    <dataValidation allowBlank="1" showInputMessage="1" showErrorMessage="1" prompt="If this row contains a number less than the previous number or row of numbers, then this row contains dates for the next calendar month" sqref="C8"/>
    <dataValidation allowBlank="1" showInputMessage="1" showErrorMessage="1" prompt="Enter time in this row  from columns B to I" sqref="B12"/>
    <dataValidation allowBlank="1" showInputMessage="1" showErrorMessage="1" prompt="Enter class in this row from columns B to I" sqref="B13"/>
    <dataValidation allowBlank="1" showInputMessage="1" showErrorMessage="1" prompt="In this column, weekdays are aggregated, with six rows for assignments for each grouped weekday of the month. To add more assignments, create new rows. The items in the calendar on the left will be highlighted." sqref="J1"/>
    <dataValidation allowBlank="1" showInputMessage="1" showErrorMessage="1" prompt="Enter the assignment details in this column that correspond to the weekday in column J and day in column K for the calendar month at left" sqref="L1"/>
    <dataValidation allowBlank="1" showInputMessage="1" showErrorMessage="1" prompt="In this column, write the month's assignment day, which corresponds to the weekday in column J. This date will draw attention to the assignment in the left-hand calendar." sqref="K1"/>
    <dataValidation allowBlank="1" showInputMessage="1" showErrorMessage="1" prompt="Weekdays are in this row, from Monday to Friday" sqref="B11"/>
    <dataValidation allowBlank="1" showInputMessage="1" showErrorMessage="1" prompt="Enter the time of your class and under it, in a new row, the class name for each weekday in columns B to I. Repeat this pattern for all classes in subsequent rows" sqref="B10"/>
    <dataValidation allowBlank="1" showInputMessage="1" showErrorMessage="1" prompt="The assignment list entries for the month of October are automatically highlighted in the calendar. Assignments are written in a darker font. The days that correspond to the previous or following month have a lighter typeface." sqref="B2:B8"/>
  </dataValidations>
  <printOptions horizontalCentered="1" verticalCentered="1"/>
  <pageMargins left="0.5" right="0.5" top="0.5" bottom="0.5" header="0.3" footer="0.3"/>
  <pageSetup scale="58"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pageSetUpPr fitToPage="1"/>
  </sheetPr>
  <dimension ref="A1:L31"/>
  <sheetViews>
    <sheetView showGridLines="0" view="pageLayout" topLeftCell="B1" workbookViewId="0">
      <selection activeCell="L5" sqref="L5"/>
    </sheetView>
  </sheetViews>
  <sheetFormatPr defaultColWidth="8.625" defaultRowHeight="30" customHeight="1" x14ac:dyDescent="0.2"/>
  <cols>
    <col min="1" max="1" width="2.625" style="1" customWidth="1"/>
    <col min="2" max="2" width="20.625" style="10" customWidth="1"/>
    <col min="3" max="8" width="10.625" style="1" customWidth="1"/>
    <col min="9" max="9" width="20.625" style="1" customWidth="1"/>
    <col min="10" max="10" width="10.625" style="10" customWidth="1"/>
    <col min="11" max="11" width="10.625" style="2" customWidth="1"/>
    <col min="12" max="12" width="70.625" style="1" customWidth="1"/>
    <col min="13" max="13" width="2.625" customWidth="1"/>
  </cols>
  <sheetData>
    <row r="1" spans="1:12" ht="30" customHeight="1" x14ac:dyDescent="0.2">
      <c r="A1" s="10"/>
      <c r="B1" s="45">
        <f>CalendarYear</f>
        <v>2027</v>
      </c>
      <c r="C1" s="40"/>
      <c r="D1" s="42"/>
      <c r="E1" s="42"/>
      <c r="F1" s="42"/>
      <c r="G1" s="42"/>
      <c r="H1" s="42"/>
      <c r="I1" s="42"/>
      <c r="J1" s="43" t="s">
        <v>23</v>
      </c>
      <c r="K1" s="43" t="s">
        <v>24</v>
      </c>
      <c r="L1" s="44" t="s">
        <v>0</v>
      </c>
    </row>
    <row r="2" spans="1:12" ht="30" customHeight="1" x14ac:dyDescent="0.25">
      <c r="A2" s="9"/>
      <c r="B2" s="60" t="s">
        <v>33</v>
      </c>
      <c r="C2" s="58" t="s">
        <v>1</v>
      </c>
      <c r="D2" s="58" t="s">
        <v>13</v>
      </c>
      <c r="E2" s="58" t="s">
        <v>4</v>
      </c>
      <c r="F2" s="58" t="s">
        <v>14</v>
      </c>
      <c r="G2" s="58" t="s">
        <v>6</v>
      </c>
      <c r="H2" s="58" t="s">
        <v>16</v>
      </c>
      <c r="I2" s="58" t="s">
        <v>17</v>
      </c>
      <c r="J2" s="33" t="s">
        <v>1</v>
      </c>
      <c r="K2" s="48"/>
      <c r="L2" s="49"/>
    </row>
    <row r="3" spans="1:12" ht="30" customHeight="1" x14ac:dyDescent="0.25">
      <c r="A3" s="9"/>
      <c r="B3" s="69"/>
      <c r="C3" s="55">
        <f>IF(DAY(NovSun1)=1,NovSun1-6,NovSun1+1)</f>
        <v>46692</v>
      </c>
      <c r="D3" s="55">
        <f>IF(DAY(NovSun1)=1,NovSun1-5,NovSun1+2)</f>
        <v>46693</v>
      </c>
      <c r="E3" s="55">
        <f>IF(DAY(NovSun1)=1,NovSun1-4,NovSun1+3)</f>
        <v>46694</v>
      </c>
      <c r="F3" s="55">
        <f>IF(DAY(NovSun1)=1,NovSun1-3,NovSun1+4)</f>
        <v>46695</v>
      </c>
      <c r="G3" s="55">
        <f>IF(DAY(NovSun1)=1,NovSun1-2,NovSun1+5)</f>
        <v>46696</v>
      </c>
      <c r="H3" s="55">
        <f>IF(DAY(NovSun1)=1,NovSun1-1,NovSun1+6)</f>
        <v>46697</v>
      </c>
      <c r="I3" s="55">
        <f>IF(DAY(NovSun1)=1,NovSun1,NovSun1+7)</f>
        <v>46698</v>
      </c>
      <c r="J3" s="33"/>
      <c r="K3" s="50"/>
      <c r="L3" s="51"/>
    </row>
    <row r="4" spans="1:12" ht="30" customHeight="1" x14ac:dyDescent="0.25">
      <c r="A4" s="9"/>
      <c r="B4" s="69"/>
      <c r="C4" s="55">
        <f>IF(DAY(NovSun1)=1,NovSun1+1,NovSun1+8)</f>
        <v>46699</v>
      </c>
      <c r="D4" s="55">
        <f>IF(DAY(NovSun1)=1,NovSun1+2,NovSun1+9)</f>
        <v>46700</v>
      </c>
      <c r="E4" s="55">
        <f>IF(DAY(NovSun1)=1,NovSun1+3,NovSun1+10)</f>
        <v>46701</v>
      </c>
      <c r="F4" s="55">
        <f>IF(DAY(NovSun1)=1,NovSun1+4,NovSun1+11)</f>
        <v>46702</v>
      </c>
      <c r="G4" s="55">
        <f>IF(DAY(NovSun1)=1,NovSun1+5,NovSun1+12)</f>
        <v>46703</v>
      </c>
      <c r="H4" s="55">
        <f>IF(DAY(NovSun1)=1,NovSun1+6,NovSun1+13)</f>
        <v>46704</v>
      </c>
      <c r="I4" s="55">
        <f>IF(DAY(NovSun1)=1,NovSun1+7,NovSun1+14)</f>
        <v>46705</v>
      </c>
      <c r="J4" s="33"/>
      <c r="K4" s="50"/>
      <c r="L4" s="51"/>
    </row>
    <row r="5" spans="1:12" ht="30" customHeight="1" x14ac:dyDescent="0.25">
      <c r="A5" s="9"/>
      <c r="B5" s="69"/>
      <c r="C5" s="55">
        <f>IF(DAY(NovSun1)=1,NovSun1+8,NovSun1+15)</f>
        <v>46706</v>
      </c>
      <c r="D5" s="55">
        <f>IF(DAY(NovSun1)=1,NovSun1+9,NovSun1+16)</f>
        <v>46707</v>
      </c>
      <c r="E5" s="55">
        <f>IF(DAY(NovSun1)=1,NovSun1+10,NovSun1+17)</f>
        <v>46708</v>
      </c>
      <c r="F5" s="55">
        <f>IF(DAY(NovSun1)=1,NovSun1+11,NovSun1+18)</f>
        <v>46709</v>
      </c>
      <c r="G5" s="55">
        <f>IF(DAY(NovSun1)=1,NovSun1+12,NovSun1+19)</f>
        <v>46710</v>
      </c>
      <c r="H5" s="55">
        <f>IF(DAY(NovSun1)=1,NovSun1+13,NovSun1+20)</f>
        <v>46711</v>
      </c>
      <c r="I5" s="55">
        <f>IF(DAY(NovSun1)=1,NovSun1+14,NovSun1+21)</f>
        <v>46712</v>
      </c>
      <c r="J5" s="33"/>
      <c r="K5" s="50"/>
      <c r="L5" s="51"/>
    </row>
    <row r="6" spans="1:12" ht="30" customHeight="1" x14ac:dyDescent="0.25">
      <c r="A6" s="9"/>
      <c r="B6" s="69"/>
      <c r="C6" s="55">
        <f>IF(DAY(NovSun1)=1,NovSun1+15,NovSun1+22)</f>
        <v>46713</v>
      </c>
      <c r="D6" s="55">
        <f>IF(DAY(NovSun1)=1,NovSun1+16,NovSun1+23)</f>
        <v>46714</v>
      </c>
      <c r="E6" s="55">
        <f>IF(DAY(NovSun1)=1,NovSun1+17,NovSun1+24)</f>
        <v>46715</v>
      </c>
      <c r="F6" s="55">
        <f>IF(DAY(NovSun1)=1,NovSun1+18,NovSun1+25)</f>
        <v>46716</v>
      </c>
      <c r="G6" s="55">
        <f>IF(DAY(NovSun1)=1,NovSun1+19,NovSun1+26)</f>
        <v>46717</v>
      </c>
      <c r="H6" s="55">
        <f>IF(DAY(NovSun1)=1,NovSun1+20,NovSun1+27)</f>
        <v>46718</v>
      </c>
      <c r="I6" s="55">
        <f>IF(DAY(NovSun1)=1,NovSun1+21,NovSun1+28)</f>
        <v>46719</v>
      </c>
      <c r="J6" s="33"/>
      <c r="K6" s="50"/>
      <c r="L6" s="51"/>
    </row>
    <row r="7" spans="1:12" ht="30" customHeight="1" x14ac:dyDescent="0.25">
      <c r="A7" s="9"/>
      <c r="B7" s="69"/>
      <c r="C7" s="55">
        <f>IF(DAY(NovSun1)=1,NovSun1+22,NovSun1+29)</f>
        <v>46720</v>
      </c>
      <c r="D7" s="55">
        <f>IF(DAY(NovSun1)=1,NovSun1+23,NovSun1+30)</f>
        <v>46721</v>
      </c>
      <c r="E7" s="55">
        <f>IF(DAY(NovSun1)=1,NovSun1+24,NovSun1+31)</f>
        <v>46722</v>
      </c>
      <c r="F7" s="55">
        <f>IF(DAY(NovSun1)=1,NovSun1+25,NovSun1+32)</f>
        <v>46723</v>
      </c>
      <c r="G7" s="55">
        <f>IF(DAY(NovSun1)=1,NovSun1+26,NovSun1+33)</f>
        <v>46724</v>
      </c>
      <c r="H7" s="55">
        <f>IF(DAY(NovSun1)=1,NovSun1+27,NovSun1+34)</f>
        <v>46725</v>
      </c>
      <c r="I7" s="55">
        <f>IF(DAY(NovSun1)=1,NovSun1+28,NovSun1+35)</f>
        <v>46726</v>
      </c>
      <c r="J7" s="37"/>
      <c r="K7" s="16"/>
      <c r="L7" s="11"/>
    </row>
    <row r="8" spans="1:12" ht="30" customHeight="1" x14ac:dyDescent="0.25">
      <c r="A8" s="9"/>
      <c r="B8" s="70"/>
      <c r="C8" s="55"/>
      <c r="D8" s="55"/>
      <c r="E8" s="55"/>
      <c r="F8" s="55"/>
      <c r="G8" s="55"/>
      <c r="H8" s="55"/>
      <c r="I8" s="55"/>
      <c r="J8" s="33" t="s">
        <v>13</v>
      </c>
      <c r="K8" s="48"/>
      <c r="L8" s="49"/>
    </row>
    <row r="9" spans="1:12" ht="30" customHeight="1" x14ac:dyDescent="0.25">
      <c r="A9" s="9"/>
      <c r="C9" s="3"/>
      <c r="D9" s="3"/>
      <c r="E9" s="3"/>
      <c r="F9" s="3"/>
      <c r="G9" s="3"/>
      <c r="H9" s="3"/>
      <c r="I9" s="3"/>
      <c r="J9" s="33"/>
      <c r="K9" s="50"/>
      <c r="L9" s="51"/>
    </row>
    <row r="10" spans="1:12" ht="30" customHeight="1" x14ac:dyDescent="0.25">
      <c r="A10" s="9"/>
      <c r="B10" s="30" t="s">
        <v>3</v>
      </c>
      <c r="C10" s="7"/>
      <c r="D10" s="7"/>
      <c r="E10" s="7"/>
      <c r="F10" s="7"/>
      <c r="G10" s="7"/>
      <c r="H10" s="7"/>
      <c r="I10" s="7"/>
      <c r="J10" s="33"/>
      <c r="K10" s="50"/>
      <c r="L10" s="51"/>
    </row>
    <row r="11" spans="1:12" ht="30" customHeight="1" x14ac:dyDescent="0.25">
      <c r="A11" s="18" t="s">
        <v>21</v>
      </c>
      <c r="B11" s="31" t="s">
        <v>1</v>
      </c>
      <c r="C11" s="72" t="s">
        <v>2</v>
      </c>
      <c r="D11" s="73"/>
      <c r="E11" s="72" t="s">
        <v>4</v>
      </c>
      <c r="F11" s="73"/>
      <c r="G11" s="72" t="s">
        <v>5</v>
      </c>
      <c r="H11" s="73"/>
      <c r="I11" s="32" t="s">
        <v>6</v>
      </c>
      <c r="J11" s="33"/>
      <c r="K11" s="50"/>
      <c r="L11" s="51"/>
    </row>
    <row r="12" spans="1:12" ht="30" customHeight="1" x14ac:dyDescent="0.25">
      <c r="A12" s="18" t="s">
        <v>19</v>
      </c>
      <c r="B12" s="14"/>
      <c r="C12" s="65"/>
      <c r="D12" s="65"/>
      <c r="E12" s="65"/>
      <c r="F12" s="65"/>
      <c r="G12" s="65"/>
      <c r="H12" s="65"/>
      <c r="I12" s="15"/>
      <c r="J12" s="33"/>
      <c r="K12" s="50"/>
      <c r="L12" s="51"/>
    </row>
    <row r="13" spans="1:12" ht="30" customHeight="1" x14ac:dyDescent="0.25">
      <c r="A13" s="18" t="s">
        <v>20</v>
      </c>
      <c r="B13" s="19"/>
      <c r="C13" s="66"/>
      <c r="D13" s="66"/>
      <c r="E13" s="66"/>
      <c r="F13" s="66"/>
      <c r="G13" s="66"/>
      <c r="H13" s="66"/>
      <c r="I13" s="25"/>
      <c r="J13" s="37"/>
      <c r="K13" s="16"/>
      <c r="L13" s="11"/>
    </row>
    <row r="14" spans="1:12" ht="30" customHeight="1" x14ac:dyDescent="0.25">
      <c r="A14" s="18" t="s">
        <v>19</v>
      </c>
      <c r="B14" s="14"/>
      <c r="C14" s="65"/>
      <c r="D14" s="65"/>
      <c r="E14" s="65"/>
      <c r="F14" s="65"/>
      <c r="G14" s="65"/>
      <c r="H14" s="65"/>
      <c r="I14" s="15"/>
      <c r="J14" s="33" t="s">
        <v>4</v>
      </c>
      <c r="K14" s="48"/>
      <c r="L14" s="49"/>
    </row>
    <row r="15" spans="1:12" ht="30" customHeight="1" x14ac:dyDescent="0.25">
      <c r="A15" s="18" t="s">
        <v>20</v>
      </c>
      <c r="B15" s="19"/>
      <c r="C15" s="66"/>
      <c r="D15" s="66"/>
      <c r="E15" s="66"/>
      <c r="F15" s="66"/>
      <c r="G15" s="66"/>
      <c r="H15" s="66"/>
      <c r="I15" s="25"/>
      <c r="J15" s="33"/>
      <c r="K15" s="50"/>
      <c r="L15" s="51"/>
    </row>
    <row r="16" spans="1:12" ht="30" customHeight="1" x14ac:dyDescent="0.25">
      <c r="A16" s="18" t="s">
        <v>19</v>
      </c>
      <c r="B16" s="14"/>
      <c r="C16" s="65"/>
      <c r="D16" s="65"/>
      <c r="E16" s="65"/>
      <c r="F16" s="65"/>
      <c r="G16" s="65"/>
      <c r="H16" s="65"/>
      <c r="I16" s="17"/>
      <c r="J16" s="33"/>
      <c r="K16" s="50"/>
      <c r="L16" s="51"/>
    </row>
    <row r="17" spans="1:12" ht="30" customHeight="1" x14ac:dyDescent="0.25">
      <c r="A17" s="18" t="s">
        <v>20</v>
      </c>
      <c r="B17" s="19"/>
      <c r="C17" s="66"/>
      <c r="D17" s="66"/>
      <c r="E17" s="66"/>
      <c r="F17" s="66"/>
      <c r="G17" s="66"/>
      <c r="H17" s="66"/>
      <c r="I17" s="25"/>
      <c r="J17" s="33"/>
      <c r="K17" s="50"/>
      <c r="L17" s="51"/>
    </row>
    <row r="18" spans="1:12" ht="30" customHeight="1" x14ac:dyDescent="0.25">
      <c r="A18" s="18" t="s">
        <v>19</v>
      </c>
      <c r="B18" s="14"/>
      <c r="C18" s="65"/>
      <c r="D18" s="65"/>
      <c r="E18" s="65"/>
      <c r="F18" s="65"/>
      <c r="G18" s="65"/>
      <c r="H18" s="65"/>
      <c r="I18" s="15"/>
      <c r="J18" s="33"/>
      <c r="K18" s="50"/>
      <c r="L18" s="51"/>
    </row>
    <row r="19" spans="1:12" ht="30" customHeight="1" x14ac:dyDescent="0.25">
      <c r="A19" s="18" t="s">
        <v>20</v>
      </c>
      <c r="B19" s="19"/>
      <c r="C19" s="66"/>
      <c r="D19" s="66"/>
      <c r="E19" s="66"/>
      <c r="F19" s="66"/>
      <c r="G19" s="66"/>
      <c r="H19" s="66"/>
      <c r="I19" s="26"/>
      <c r="J19" s="37"/>
      <c r="K19" s="16"/>
      <c r="L19" s="11"/>
    </row>
    <row r="20" spans="1:12" ht="30" customHeight="1" x14ac:dyDescent="0.25">
      <c r="A20" s="18" t="s">
        <v>19</v>
      </c>
      <c r="B20" s="14"/>
      <c r="C20" s="65"/>
      <c r="D20" s="65"/>
      <c r="E20" s="65"/>
      <c r="F20" s="65"/>
      <c r="G20" s="65"/>
      <c r="H20" s="65"/>
      <c r="I20" s="15"/>
      <c r="J20" s="33" t="s">
        <v>14</v>
      </c>
      <c r="K20" s="48"/>
      <c r="L20" s="49"/>
    </row>
    <row r="21" spans="1:12" ht="30" customHeight="1" x14ac:dyDescent="0.25">
      <c r="A21" s="18" t="s">
        <v>20</v>
      </c>
      <c r="B21" s="19"/>
      <c r="C21" s="66"/>
      <c r="D21" s="66"/>
      <c r="E21" s="66"/>
      <c r="F21" s="66"/>
      <c r="G21" s="66"/>
      <c r="H21" s="66"/>
      <c r="I21" s="25"/>
      <c r="J21" s="33"/>
      <c r="K21" s="50"/>
      <c r="L21" s="51"/>
    </row>
    <row r="22" spans="1:12" ht="30" customHeight="1" x14ac:dyDescent="0.25">
      <c r="A22" s="18" t="s">
        <v>19</v>
      </c>
      <c r="B22" s="14"/>
      <c r="C22" s="65"/>
      <c r="D22" s="65"/>
      <c r="E22" s="65"/>
      <c r="F22" s="65"/>
      <c r="G22" s="65"/>
      <c r="H22" s="65"/>
      <c r="I22" s="15"/>
      <c r="J22" s="33"/>
      <c r="K22" s="50"/>
      <c r="L22" s="51"/>
    </row>
    <row r="23" spans="1:12" ht="30" customHeight="1" x14ac:dyDescent="0.25">
      <c r="A23" s="18" t="s">
        <v>20</v>
      </c>
      <c r="B23" s="19"/>
      <c r="C23" s="66"/>
      <c r="D23" s="66"/>
      <c r="E23" s="66"/>
      <c r="F23" s="66"/>
      <c r="G23" s="66"/>
      <c r="H23" s="66"/>
      <c r="I23" s="25"/>
      <c r="J23" s="33"/>
      <c r="K23" s="50"/>
      <c r="L23" s="51"/>
    </row>
    <row r="24" spans="1:12" ht="30" customHeight="1" x14ac:dyDescent="0.25">
      <c r="A24" s="18" t="s">
        <v>19</v>
      </c>
      <c r="B24" s="14"/>
      <c r="C24" s="65"/>
      <c r="D24" s="65"/>
      <c r="E24" s="65"/>
      <c r="F24" s="65"/>
      <c r="G24" s="65"/>
      <c r="H24" s="65"/>
      <c r="I24" s="15"/>
      <c r="J24" s="33"/>
      <c r="K24" s="50"/>
      <c r="L24" s="51"/>
    </row>
    <row r="25" spans="1:12" ht="30" customHeight="1" x14ac:dyDescent="0.25">
      <c r="A25" s="18" t="s">
        <v>20</v>
      </c>
      <c r="B25" s="19"/>
      <c r="C25" s="66"/>
      <c r="D25" s="66"/>
      <c r="E25" s="66"/>
      <c r="F25" s="66"/>
      <c r="G25" s="66"/>
      <c r="H25" s="66"/>
      <c r="I25" s="25"/>
      <c r="J25" s="37"/>
      <c r="K25" s="16"/>
      <c r="L25" s="11"/>
    </row>
    <row r="26" spans="1:12" ht="30" customHeight="1" x14ac:dyDescent="0.25">
      <c r="A26" s="18" t="s">
        <v>19</v>
      </c>
      <c r="B26" s="14"/>
      <c r="C26" s="65"/>
      <c r="D26" s="65"/>
      <c r="E26" s="65"/>
      <c r="F26" s="65"/>
      <c r="G26" s="65"/>
      <c r="H26" s="65"/>
      <c r="I26" s="15"/>
      <c r="J26" s="33" t="s">
        <v>6</v>
      </c>
      <c r="K26" s="48"/>
      <c r="L26" s="49"/>
    </row>
    <row r="27" spans="1:12" ht="30" customHeight="1" x14ac:dyDescent="0.25">
      <c r="A27" s="18" t="s">
        <v>20</v>
      </c>
      <c r="B27" s="19"/>
      <c r="C27" s="66"/>
      <c r="D27" s="66"/>
      <c r="E27" s="66"/>
      <c r="F27" s="66"/>
      <c r="G27" s="66"/>
      <c r="H27" s="66"/>
      <c r="I27" s="25"/>
      <c r="J27" s="33"/>
      <c r="K27" s="50"/>
      <c r="L27" s="51"/>
    </row>
    <row r="28" spans="1:12" ht="30" customHeight="1" x14ac:dyDescent="0.25">
      <c r="A28" s="18" t="s">
        <v>19</v>
      </c>
      <c r="B28" s="14"/>
      <c r="C28" s="65"/>
      <c r="D28" s="65"/>
      <c r="E28" s="65"/>
      <c r="F28" s="65"/>
      <c r="G28" s="65"/>
      <c r="H28" s="65"/>
      <c r="I28" s="15"/>
      <c r="J28" s="33"/>
      <c r="K28" s="50"/>
      <c r="L28" s="51"/>
    </row>
    <row r="29" spans="1:12" ht="30" customHeight="1" x14ac:dyDescent="0.25">
      <c r="A29" s="18" t="s">
        <v>20</v>
      </c>
      <c r="B29" s="19"/>
      <c r="C29" s="66"/>
      <c r="D29" s="66"/>
      <c r="E29" s="66"/>
      <c r="F29" s="66"/>
      <c r="G29" s="66"/>
      <c r="H29" s="66"/>
      <c r="I29" s="25"/>
      <c r="J29" s="33"/>
      <c r="K29" s="50"/>
      <c r="L29" s="51"/>
    </row>
    <row r="30" spans="1:12" ht="30" customHeight="1" x14ac:dyDescent="0.25">
      <c r="A30" s="18" t="s">
        <v>19</v>
      </c>
      <c r="B30" s="14"/>
      <c r="C30" s="65"/>
      <c r="D30" s="65"/>
      <c r="E30" s="65"/>
      <c r="F30" s="65"/>
      <c r="G30" s="65"/>
      <c r="H30" s="65"/>
      <c r="I30" s="15"/>
      <c r="J30" s="8"/>
      <c r="K30" s="50"/>
      <c r="L30" s="51"/>
    </row>
    <row r="31" spans="1:12" ht="30" customHeight="1" x14ac:dyDescent="0.25">
      <c r="A31" s="18" t="s">
        <v>20</v>
      </c>
      <c r="B31" s="28"/>
      <c r="C31" s="74"/>
      <c r="D31" s="74"/>
      <c r="E31" s="74"/>
      <c r="F31" s="74"/>
      <c r="G31" s="74"/>
      <c r="H31" s="74"/>
      <c r="I31" s="29"/>
      <c r="J31" s="8"/>
      <c r="K31" s="16"/>
      <c r="L31" s="11"/>
    </row>
  </sheetData>
  <mergeCells count="64">
    <mergeCell ref="C31:D31"/>
    <mergeCell ref="E31:F31"/>
    <mergeCell ref="G31:H31"/>
    <mergeCell ref="C29:D29"/>
    <mergeCell ref="E29:F29"/>
    <mergeCell ref="G29:H29"/>
    <mergeCell ref="C30:D30"/>
    <mergeCell ref="E30:F30"/>
    <mergeCell ref="G30:H30"/>
    <mergeCell ref="C27:D27"/>
    <mergeCell ref="E27:F27"/>
    <mergeCell ref="G27:H27"/>
    <mergeCell ref="C28:D28"/>
    <mergeCell ref="E28:F28"/>
    <mergeCell ref="G28:H28"/>
    <mergeCell ref="C25:D25"/>
    <mergeCell ref="E25:F25"/>
    <mergeCell ref="G25:H25"/>
    <mergeCell ref="C26:D26"/>
    <mergeCell ref="E26:F26"/>
    <mergeCell ref="G26:H26"/>
    <mergeCell ref="C23:D23"/>
    <mergeCell ref="E23:F23"/>
    <mergeCell ref="G23:H23"/>
    <mergeCell ref="C24:D24"/>
    <mergeCell ref="E24:F24"/>
    <mergeCell ref="G24:H24"/>
    <mergeCell ref="C21:D21"/>
    <mergeCell ref="E21:F21"/>
    <mergeCell ref="G21:H21"/>
    <mergeCell ref="C22:D22"/>
    <mergeCell ref="E22:F22"/>
    <mergeCell ref="G22:H22"/>
    <mergeCell ref="C19:D19"/>
    <mergeCell ref="E19:F19"/>
    <mergeCell ref="G19:H19"/>
    <mergeCell ref="C20:D20"/>
    <mergeCell ref="E20:F20"/>
    <mergeCell ref="G20:H20"/>
    <mergeCell ref="C17:D17"/>
    <mergeCell ref="E17:F17"/>
    <mergeCell ref="G17:H17"/>
    <mergeCell ref="C18:D18"/>
    <mergeCell ref="E18:F18"/>
    <mergeCell ref="G18:H18"/>
    <mergeCell ref="C15:D15"/>
    <mergeCell ref="E15:F15"/>
    <mergeCell ref="G15:H15"/>
    <mergeCell ref="C16:D16"/>
    <mergeCell ref="E16:F16"/>
    <mergeCell ref="G16:H16"/>
    <mergeCell ref="C13:D13"/>
    <mergeCell ref="E13:F13"/>
    <mergeCell ref="G13:H13"/>
    <mergeCell ref="C14:D14"/>
    <mergeCell ref="E14:F14"/>
    <mergeCell ref="G14:H14"/>
    <mergeCell ref="B2:B8"/>
    <mergeCell ref="C11:D11"/>
    <mergeCell ref="E11:F11"/>
    <mergeCell ref="G11:H11"/>
    <mergeCell ref="C12:D12"/>
    <mergeCell ref="E12:F12"/>
    <mergeCell ref="G12:H12"/>
  </mergeCells>
  <conditionalFormatting sqref="B13:I13 B15:I15 B17:I17 B19:I19 B21:I21 B23:I23 B25:I25 B27:I27 B29:I29 B31:I31">
    <cfRule type="expression" dxfId="15" priority="7">
      <formula>B13&lt;&gt;""</formula>
    </cfRule>
  </conditionalFormatting>
  <conditionalFormatting sqref="B12:I12 B14:I14 B16:I16 B18:I18 B20:I20 B22:I22 B24:I24 B26:I26 B28:I28 B30:I30">
    <cfRule type="expression" dxfId="14" priority="6">
      <formula>B12&lt;&gt;""</formula>
    </cfRule>
  </conditionalFormatting>
  <conditionalFormatting sqref="B13:I13 B15:I15 B17:I17 B19:I19 B21:I21 B23:I23 B25:I25 B27:I27 B29:I29">
    <cfRule type="expression" dxfId="13" priority="5">
      <formula>COLUMN(B13)&gt;=2</formula>
    </cfRule>
  </conditionalFormatting>
  <conditionalFormatting sqref="B12:I31">
    <cfRule type="expression" dxfId="12" priority="4">
      <formula>COLUMN(B12)&gt;2</formula>
    </cfRule>
  </conditionalFormatting>
  <conditionalFormatting sqref="C3:I8">
    <cfRule type="expression" dxfId="11" priority="3">
      <formula>VLOOKUP(DAY(C3),AssignmentDays,1,FALSE)=DAY(C3)</formula>
    </cfRule>
  </conditionalFormatting>
  <conditionalFormatting sqref="C3:H3">
    <cfRule type="expression" dxfId="10" priority="2" stopIfTrue="1">
      <formula>DAY(C3)&gt;8</formula>
    </cfRule>
  </conditionalFormatting>
  <conditionalFormatting sqref="C7:I8">
    <cfRule type="expression" dxfId="9" priority="1" stopIfTrue="1">
      <formula>AND(DAY(C7)&gt;=1,DAY(C7)&lt;=15)</formula>
    </cfRule>
  </conditionalFormatting>
  <dataValidations disablePrompts="1" xWindow="136" yWindow="382" count="13">
    <dataValidation allowBlank="1" showInputMessage="1" showErrorMessage="1" prompt="Enter class in this row from columns B to I" sqref="B13"/>
    <dataValidation allowBlank="1" showInputMessage="1" showErrorMessage="1" prompt="Enter time in this row  from columns B to I" sqref="B12"/>
    <dataValidation allowBlank="1" showInputMessage="1" showErrorMessage="1" prompt="Cells C2:I2 contain weekdays" sqref="C2"/>
    <dataValidation allowBlank="1" showInputMessage="1" showErrorMessage="1" prompt="Prepare a weekly schedule &amp; create an assignment list in this worksheet. Assignments are automatically highlighted in monthly calendar for the year entered in B1 on Jan worksheet" sqref="A1"/>
    <dataValidation allowBlank="1" showInputMessage="1" showErrorMessage="1" prompt="Automatically updated calendar year. To change the year, update cell B1 on Jan worksheet" sqref="B1"/>
    <dataValidation allowBlank="1" showInputMessage="1" showErrorMessage="1" prompt="In this column, weekdays are aggregated, with six rows for assignments for each grouped weekday of the month. To add more assignments, create new rows. The items in the calendar on the left will be highlighted." sqref="J1"/>
    <dataValidation allowBlank="1" showInputMessage="1" showErrorMessage="1" prompt="Enter the assignment details in this column that correspond to the weekday in column J and day in column K for the calendar month at left" sqref="L1"/>
    <dataValidation allowBlank="1" showInputMessage="1" showErrorMessage="1" prompt="In this column, write the month's assignment day, which corresponds to the weekday in column J. This date will draw attention to the assignment in the left-hand calendar." sqref="K1"/>
    <dataValidation allowBlank="1" showInputMessage="1" showErrorMessage="1" prompt="Weekdays are in this row, from Monday to Friday" sqref="B11"/>
    <dataValidation allowBlank="1" showInputMessage="1" showErrorMessage="1" prompt="Enter the time of your class and under it, in a new row, the class name for each weekday in columns B to I. Repeat this pattern for all classes in subsequent rows" sqref="B10"/>
    <dataValidation allowBlank="1" showInputMessage="1" showErrorMessage="1" prompt="The assignment list entries for the month of  November are automatically highlighted in the calendar. Assignments are written in a darker font. The days that correspond to the previous or following month have a lighter typeface." sqref="B2:B8"/>
    <dataValidation allowBlank="1" showInputMessage="1" showErrorMessage="1" prompt="If this cell doesn’t contain the number 1, then it is a day from a previous month. Cells C3:I8 contain dates for the current month" sqref="C3"/>
    <dataValidation allowBlank="1" showInputMessage="1" showErrorMessage="1" prompt="If this row contains a number less than the previous number or row of numbers, then this row contains dates for the next calendar month" sqref="C8"/>
  </dataValidations>
  <printOptions horizontalCentered="1" verticalCentered="1"/>
  <pageMargins left="0.5" right="0.5" top="0.5" bottom="0.5" header="0.3" footer="0.3"/>
  <pageSetup scale="58"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pageSetUpPr fitToPage="1"/>
  </sheetPr>
  <dimension ref="A1:L31"/>
  <sheetViews>
    <sheetView showGridLines="0" topLeftCell="B1" zoomScaleNormal="100" zoomScalePageLayoutView="84" workbookViewId="0">
      <selection activeCell="L5" sqref="L5"/>
    </sheetView>
  </sheetViews>
  <sheetFormatPr defaultColWidth="8.625" defaultRowHeight="30" customHeight="1" x14ac:dyDescent="0.2"/>
  <cols>
    <col min="1" max="1" width="2.625" style="1" customWidth="1"/>
    <col min="2" max="2" width="20.625" style="10" customWidth="1"/>
    <col min="3" max="8" width="10.625" style="1" customWidth="1"/>
    <col min="9" max="9" width="20.625" style="1" customWidth="1"/>
    <col min="10" max="10" width="10.625" style="10" customWidth="1"/>
    <col min="11" max="11" width="10.625" style="2" customWidth="1"/>
    <col min="12" max="12" width="70.625" style="1" customWidth="1"/>
    <col min="13" max="13" width="2.625" customWidth="1"/>
  </cols>
  <sheetData>
    <row r="1" spans="1:12" ht="30" customHeight="1" x14ac:dyDescent="0.2">
      <c r="A1" s="10"/>
      <c r="B1" s="45">
        <f>CalendarYear</f>
        <v>2027</v>
      </c>
      <c r="C1" s="40"/>
      <c r="D1" s="42"/>
      <c r="E1" s="42"/>
      <c r="F1" s="42"/>
      <c r="G1" s="42"/>
      <c r="H1" s="42"/>
      <c r="I1" s="42"/>
      <c r="J1" s="43" t="s">
        <v>23</v>
      </c>
      <c r="K1" s="43" t="s">
        <v>24</v>
      </c>
      <c r="L1" s="44" t="s">
        <v>0</v>
      </c>
    </row>
    <row r="2" spans="1:12" ht="30" customHeight="1" x14ac:dyDescent="0.25">
      <c r="A2" s="9"/>
      <c r="B2" s="60" t="s">
        <v>34</v>
      </c>
      <c r="C2" s="5" t="s">
        <v>1</v>
      </c>
      <c r="D2" s="5" t="s">
        <v>13</v>
      </c>
      <c r="E2" s="5" t="s">
        <v>4</v>
      </c>
      <c r="F2" s="5" t="s">
        <v>14</v>
      </c>
      <c r="G2" s="5" t="s">
        <v>6</v>
      </c>
      <c r="H2" s="5" t="s">
        <v>16</v>
      </c>
      <c r="I2" s="5" t="s">
        <v>17</v>
      </c>
      <c r="J2" s="33" t="s">
        <v>1</v>
      </c>
      <c r="K2" s="48"/>
      <c r="L2" s="49"/>
    </row>
    <row r="3" spans="1:12" ht="30" customHeight="1" x14ac:dyDescent="0.25">
      <c r="A3" s="9"/>
      <c r="B3" s="69"/>
      <c r="C3" s="4">
        <f>IF(DAY(DecSun1)=1,DecSun1-6,DecSun1+1)</f>
        <v>46720</v>
      </c>
      <c r="D3" s="4">
        <f>IF(DAY(DecSun1)=1,DecSun1-5,DecSun1+2)</f>
        <v>46721</v>
      </c>
      <c r="E3" s="4">
        <f>IF(DAY(DecSun1)=1,DecSun1-4,DecSun1+3)</f>
        <v>46722</v>
      </c>
      <c r="F3" s="4">
        <f>IF(DAY(DecSun1)=1,DecSun1-3,DecSun1+4)</f>
        <v>46723</v>
      </c>
      <c r="G3" s="4">
        <f>IF(DAY(DecSun1)=1,DecSun1-2,DecSun1+5)</f>
        <v>46724</v>
      </c>
      <c r="H3" s="4">
        <f>IF(DAY(DecSun1)=1,DecSun1-1,DecSun1+6)</f>
        <v>46725</v>
      </c>
      <c r="I3" s="4">
        <f>IF(DAY(DecSun1)=1,DecSun1,DecSun1+7)</f>
        <v>46726</v>
      </c>
      <c r="J3" s="33"/>
      <c r="K3" s="50"/>
      <c r="L3" s="51"/>
    </row>
    <row r="4" spans="1:12" ht="30" customHeight="1" x14ac:dyDescent="0.25">
      <c r="A4" s="9"/>
      <c r="B4" s="69"/>
      <c r="C4" s="4">
        <f>IF(DAY(DecSun1)=1,DecSun1+1,DecSun1+8)</f>
        <v>46727</v>
      </c>
      <c r="D4" s="4">
        <f>IF(DAY(DecSun1)=1,DecSun1+2,DecSun1+9)</f>
        <v>46728</v>
      </c>
      <c r="E4" s="4">
        <f>IF(DAY(DecSun1)=1,DecSun1+3,DecSun1+10)</f>
        <v>46729</v>
      </c>
      <c r="F4" s="4">
        <f>IF(DAY(DecSun1)=1,DecSun1+4,DecSun1+11)</f>
        <v>46730</v>
      </c>
      <c r="G4" s="4">
        <f>IF(DAY(DecSun1)=1,DecSun1+5,DecSun1+12)</f>
        <v>46731</v>
      </c>
      <c r="H4" s="4">
        <f>IF(DAY(DecSun1)=1,DecSun1+6,DecSun1+13)</f>
        <v>46732</v>
      </c>
      <c r="I4" s="4">
        <f>IF(DAY(DecSun1)=1,DecSun1+7,DecSun1+14)</f>
        <v>46733</v>
      </c>
      <c r="J4" s="33"/>
      <c r="K4" s="50"/>
      <c r="L4" s="51"/>
    </row>
    <row r="5" spans="1:12" ht="30" customHeight="1" x14ac:dyDescent="0.25">
      <c r="A5" s="9"/>
      <c r="B5" s="69"/>
      <c r="C5" s="4">
        <f>IF(DAY(DecSun1)=1,DecSun1+8,DecSun1+15)</f>
        <v>46734</v>
      </c>
      <c r="D5" s="4">
        <f>IF(DAY(DecSun1)=1,DecSun1+9,DecSun1+16)</f>
        <v>46735</v>
      </c>
      <c r="E5" s="4">
        <f>IF(DAY(DecSun1)=1,DecSun1+10,DecSun1+17)</f>
        <v>46736</v>
      </c>
      <c r="F5" s="4">
        <f>IF(DAY(DecSun1)=1,DecSun1+11,DecSun1+18)</f>
        <v>46737</v>
      </c>
      <c r="G5" s="4">
        <f>IF(DAY(DecSun1)=1,DecSun1+12,DecSun1+19)</f>
        <v>46738</v>
      </c>
      <c r="H5" s="4">
        <f>IF(DAY(DecSun1)=1,DecSun1+13,DecSun1+20)</f>
        <v>46739</v>
      </c>
      <c r="I5" s="4">
        <f>IF(DAY(DecSun1)=1,DecSun1+14,DecSun1+21)</f>
        <v>46740</v>
      </c>
      <c r="J5" s="33"/>
      <c r="K5" s="50"/>
      <c r="L5" s="51"/>
    </row>
    <row r="6" spans="1:12" ht="30" customHeight="1" x14ac:dyDescent="0.25">
      <c r="A6" s="9"/>
      <c r="B6" s="69"/>
      <c r="C6" s="4">
        <f>IF(DAY(DecSun1)=1,DecSun1+15,DecSun1+22)</f>
        <v>46741</v>
      </c>
      <c r="D6" s="4">
        <f>IF(DAY(DecSun1)=1,DecSun1+16,DecSun1+23)</f>
        <v>46742</v>
      </c>
      <c r="E6" s="4">
        <f>IF(DAY(DecSun1)=1,DecSun1+17,DecSun1+24)</f>
        <v>46743</v>
      </c>
      <c r="F6" s="4">
        <f>IF(DAY(DecSun1)=1,DecSun1+18,DecSun1+25)</f>
        <v>46744</v>
      </c>
      <c r="G6" s="4">
        <f>IF(DAY(DecSun1)=1,DecSun1+19,DecSun1+26)</f>
        <v>46745</v>
      </c>
      <c r="H6" s="4">
        <f>IF(DAY(DecSun1)=1,DecSun1+20,DecSun1+27)</f>
        <v>46746</v>
      </c>
      <c r="I6" s="4">
        <f>IF(DAY(DecSun1)=1,DecSun1+21,DecSun1+28)</f>
        <v>46747</v>
      </c>
      <c r="J6" s="33"/>
      <c r="K6" s="50"/>
      <c r="L6" s="51"/>
    </row>
    <row r="7" spans="1:12" ht="30" customHeight="1" x14ac:dyDescent="0.25">
      <c r="A7" s="9"/>
      <c r="B7" s="69"/>
      <c r="C7" s="4">
        <f>IF(DAY(DecSun1)=1,DecSun1+22,DecSun1+29)</f>
        <v>46748</v>
      </c>
      <c r="D7" s="4">
        <f>IF(DAY(DecSun1)=1,DecSun1+23,DecSun1+30)</f>
        <v>46749</v>
      </c>
      <c r="E7" s="4">
        <f>IF(DAY(DecSun1)=1,DecSun1+24,DecSun1+31)</f>
        <v>46750</v>
      </c>
      <c r="F7" s="4">
        <f>IF(DAY(DecSun1)=1,DecSun1+25,DecSun1+32)</f>
        <v>46751</v>
      </c>
      <c r="G7" s="4">
        <f>IF(DAY(DecSun1)=1,DecSun1+26,DecSun1+33)</f>
        <v>46752</v>
      </c>
      <c r="H7" s="4">
        <f>IF(DAY(DecSun1)=1,DecSun1+27,DecSun1+34)</f>
        <v>46753</v>
      </c>
      <c r="I7" s="4">
        <f>IF(DAY(DecSun1)=1,DecSun1+28,DecSun1+35)</f>
        <v>46754</v>
      </c>
      <c r="J7" s="34"/>
      <c r="K7" s="16"/>
      <c r="L7" s="11"/>
    </row>
    <row r="8" spans="1:12" ht="30" customHeight="1" x14ac:dyDescent="0.25">
      <c r="A8" s="9"/>
      <c r="B8" s="70"/>
      <c r="C8" s="4"/>
      <c r="D8" s="4"/>
      <c r="E8" s="4"/>
      <c r="F8" s="4"/>
      <c r="G8" s="4"/>
      <c r="H8" s="4"/>
      <c r="I8" s="4"/>
      <c r="J8" s="33" t="s">
        <v>13</v>
      </c>
      <c r="K8" s="48"/>
      <c r="L8" s="49"/>
    </row>
    <row r="9" spans="1:12" ht="30" customHeight="1" x14ac:dyDescent="0.25">
      <c r="A9" s="9"/>
      <c r="C9" s="3"/>
      <c r="D9" s="3"/>
      <c r="E9" s="3"/>
      <c r="F9" s="3"/>
      <c r="G9" s="3"/>
      <c r="H9" s="3"/>
      <c r="I9" s="3"/>
      <c r="J9" s="33"/>
      <c r="K9" s="50"/>
      <c r="L9" s="51"/>
    </row>
    <row r="10" spans="1:12" ht="30" customHeight="1" x14ac:dyDescent="0.25">
      <c r="A10" s="9"/>
      <c r="B10" s="30" t="s">
        <v>3</v>
      </c>
      <c r="C10" s="7"/>
      <c r="D10" s="7"/>
      <c r="E10" s="7"/>
      <c r="F10" s="7"/>
      <c r="G10" s="7"/>
      <c r="H10" s="7"/>
      <c r="I10" s="7"/>
      <c r="J10" s="33"/>
      <c r="K10" s="50"/>
      <c r="L10" s="51"/>
    </row>
    <row r="11" spans="1:12" ht="30" customHeight="1" x14ac:dyDescent="0.25">
      <c r="A11" s="18" t="s">
        <v>21</v>
      </c>
      <c r="B11" s="46" t="s">
        <v>1</v>
      </c>
      <c r="C11" s="63" t="s">
        <v>2</v>
      </c>
      <c r="D11" s="64"/>
      <c r="E11" s="63" t="s">
        <v>4</v>
      </c>
      <c r="F11" s="64"/>
      <c r="G11" s="63" t="s">
        <v>5</v>
      </c>
      <c r="H11" s="64"/>
      <c r="I11" s="47" t="s">
        <v>6</v>
      </c>
      <c r="J11" s="33"/>
      <c r="K11" s="50"/>
      <c r="L11" s="51"/>
    </row>
    <row r="12" spans="1:12" ht="30" customHeight="1" x14ac:dyDescent="0.25">
      <c r="A12" s="18" t="s">
        <v>19</v>
      </c>
      <c r="B12" s="14"/>
      <c r="C12" s="65"/>
      <c r="D12" s="65"/>
      <c r="E12" s="65"/>
      <c r="F12" s="65"/>
      <c r="G12" s="65"/>
      <c r="H12" s="65"/>
      <c r="I12" s="15"/>
      <c r="J12" s="33"/>
      <c r="K12" s="50"/>
      <c r="L12" s="51"/>
    </row>
    <row r="13" spans="1:12" ht="30" customHeight="1" x14ac:dyDescent="0.25">
      <c r="A13" s="18" t="s">
        <v>20</v>
      </c>
      <c r="B13" s="19"/>
      <c r="C13" s="66"/>
      <c r="D13" s="66"/>
      <c r="E13" s="66"/>
      <c r="F13" s="66"/>
      <c r="G13" s="66"/>
      <c r="H13" s="66"/>
      <c r="I13" s="25"/>
      <c r="J13" s="34"/>
      <c r="K13" s="16"/>
      <c r="L13" s="11"/>
    </row>
    <row r="14" spans="1:12" ht="30" customHeight="1" x14ac:dyDescent="0.25">
      <c r="A14" s="18" t="s">
        <v>19</v>
      </c>
      <c r="B14" s="14"/>
      <c r="C14" s="65"/>
      <c r="D14" s="65"/>
      <c r="E14" s="65"/>
      <c r="F14" s="65"/>
      <c r="G14" s="65"/>
      <c r="H14" s="65"/>
      <c r="I14" s="15"/>
      <c r="J14" s="33" t="s">
        <v>4</v>
      </c>
      <c r="K14" s="48"/>
      <c r="L14" s="49"/>
    </row>
    <row r="15" spans="1:12" ht="30" customHeight="1" x14ac:dyDescent="0.25">
      <c r="A15" s="18" t="s">
        <v>20</v>
      </c>
      <c r="B15" s="19"/>
      <c r="C15" s="66"/>
      <c r="D15" s="66"/>
      <c r="E15" s="66"/>
      <c r="F15" s="66"/>
      <c r="G15" s="66"/>
      <c r="H15" s="66"/>
      <c r="I15" s="25"/>
      <c r="J15" s="33"/>
      <c r="K15" s="50"/>
      <c r="L15" s="51"/>
    </row>
    <row r="16" spans="1:12" ht="30" customHeight="1" x14ac:dyDescent="0.25">
      <c r="A16" s="18" t="s">
        <v>19</v>
      </c>
      <c r="B16" s="14"/>
      <c r="C16" s="65"/>
      <c r="D16" s="65"/>
      <c r="E16" s="65"/>
      <c r="F16" s="65"/>
      <c r="G16" s="65"/>
      <c r="H16" s="65"/>
      <c r="I16" s="17"/>
      <c r="J16" s="33"/>
      <c r="K16" s="50"/>
      <c r="L16" s="51"/>
    </row>
    <row r="17" spans="1:12" ht="30" customHeight="1" x14ac:dyDescent="0.25">
      <c r="A17" s="18" t="s">
        <v>20</v>
      </c>
      <c r="B17" s="19"/>
      <c r="C17" s="66"/>
      <c r="D17" s="66"/>
      <c r="E17" s="66"/>
      <c r="F17" s="66"/>
      <c r="G17" s="66"/>
      <c r="H17" s="66"/>
      <c r="I17" s="25"/>
      <c r="J17" s="33"/>
      <c r="K17" s="50"/>
      <c r="L17" s="51"/>
    </row>
    <row r="18" spans="1:12" ht="30" customHeight="1" x14ac:dyDescent="0.25">
      <c r="A18" s="18" t="s">
        <v>19</v>
      </c>
      <c r="B18" s="14"/>
      <c r="C18" s="65"/>
      <c r="D18" s="65"/>
      <c r="E18" s="65"/>
      <c r="F18" s="65"/>
      <c r="G18" s="65"/>
      <c r="H18" s="65"/>
      <c r="I18" s="15"/>
      <c r="J18" s="33"/>
      <c r="K18" s="50"/>
      <c r="L18" s="51"/>
    </row>
    <row r="19" spans="1:12" ht="30" customHeight="1" x14ac:dyDescent="0.25">
      <c r="A19" s="18" t="s">
        <v>20</v>
      </c>
      <c r="B19" s="19"/>
      <c r="C19" s="66"/>
      <c r="D19" s="66"/>
      <c r="E19" s="66"/>
      <c r="F19" s="66"/>
      <c r="G19" s="66"/>
      <c r="H19" s="66"/>
      <c r="I19" s="26"/>
      <c r="J19" s="34"/>
      <c r="K19" s="16"/>
      <c r="L19" s="11"/>
    </row>
    <row r="20" spans="1:12" ht="30" customHeight="1" x14ac:dyDescent="0.25">
      <c r="A20" s="18" t="s">
        <v>19</v>
      </c>
      <c r="B20" s="14"/>
      <c r="C20" s="65"/>
      <c r="D20" s="65"/>
      <c r="E20" s="65"/>
      <c r="F20" s="65"/>
      <c r="G20" s="65"/>
      <c r="H20" s="65"/>
      <c r="I20" s="15"/>
      <c r="J20" s="33" t="s">
        <v>14</v>
      </c>
      <c r="K20" s="48"/>
      <c r="L20" s="49"/>
    </row>
    <row r="21" spans="1:12" ht="30" customHeight="1" x14ac:dyDescent="0.25">
      <c r="A21" s="18" t="s">
        <v>20</v>
      </c>
      <c r="B21" s="19"/>
      <c r="C21" s="66"/>
      <c r="D21" s="66"/>
      <c r="E21" s="66"/>
      <c r="F21" s="66"/>
      <c r="G21" s="66"/>
      <c r="H21" s="66"/>
      <c r="I21" s="25"/>
      <c r="J21" s="33"/>
      <c r="K21" s="50"/>
      <c r="L21" s="51"/>
    </row>
    <row r="22" spans="1:12" ht="30" customHeight="1" x14ac:dyDescent="0.25">
      <c r="A22" s="18" t="s">
        <v>19</v>
      </c>
      <c r="B22" s="14"/>
      <c r="C22" s="65"/>
      <c r="D22" s="65"/>
      <c r="E22" s="65"/>
      <c r="F22" s="65"/>
      <c r="G22" s="65"/>
      <c r="H22" s="65"/>
      <c r="I22" s="15"/>
      <c r="J22" s="33"/>
      <c r="K22" s="50"/>
      <c r="L22" s="51"/>
    </row>
    <row r="23" spans="1:12" ht="30" customHeight="1" x14ac:dyDescent="0.25">
      <c r="A23" s="18" t="s">
        <v>20</v>
      </c>
      <c r="B23" s="19"/>
      <c r="C23" s="66"/>
      <c r="D23" s="66"/>
      <c r="E23" s="66"/>
      <c r="F23" s="66"/>
      <c r="G23" s="66"/>
      <c r="H23" s="66"/>
      <c r="I23" s="25"/>
      <c r="J23" s="33"/>
      <c r="K23" s="50"/>
      <c r="L23" s="51"/>
    </row>
    <row r="24" spans="1:12" ht="30" customHeight="1" x14ac:dyDescent="0.25">
      <c r="A24" s="18" t="s">
        <v>19</v>
      </c>
      <c r="B24" s="14"/>
      <c r="C24" s="65"/>
      <c r="D24" s="65"/>
      <c r="E24" s="65"/>
      <c r="F24" s="65"/>
      <c r="G24" s="65"/>
      <c r="H24" s="65"/>
      <c r="I24" s="15"/>
      <c r="J24" s="33"/>
      <c r="K24" s="50"/>
      <c r="L24" s="51"/>
    </row>
    <row r="25" spans="1:12" ht="30" customHeight="1" x14ac:dyDescent="0.25">
      <c r="A25" s="18" t="s">
        <v>20</v>
      </c>
      <c r="B25" s="19"/>
      <c r="C25" s="66"/>
      <c r="D25" s="66"/>
      <c r="E25" s="66"/>
      <c r="F25" s="66"/>
      <c r="G25" s="66"/>
      <c r="H25" s="66"/>
      <c r="I25" s="25"/>
      <c r="J25" s="34"/>
      <c r="K25" s="16"/>
      <c r="L25" s="11"/>
    </row>
    <row r="26" spans="1:12" ht="30" customHeight="1" x14ac:dyDescent="0.25">
      <c r="A26" s="18" t="s">
        <v>19</v>
      </c>
      <c r="B26" s="14"/>
      <c r="C26" s="65"/>
      <c r="D26" s="65"/>
      <c r="E26" s="65"/>
      <c r="F26" s="65"/>
      <c r="G26" s="65"/>
      <c r="H26" s="65"/>
      <c r="I26" s="15"/>
      <c r="J26" s="33" t="s">
        <v>6</v>
      </c>
      <c r="K26" s="48"/>
      <c r="L26" s="49"/>
    </row>
    <row r="27" spans="1:12" ht="30" customHeight="1" x14ac:dyDescent="0.25">
      <c r="A27" s="18" t="s">
        <v>20</v>
      </c>
      <c r="B27" s="19"/>
      <c r="C27" s="66"/>
      <c r="D27" s="66"/>
      <c r="E27" s="66"/>
      <c r="F27" s="66"/>
      <c r="G27" s="66"/>
      <c r="H27" s="66"/>
      <c r="I27" s="25"/>
      <c r="J27" s="33"/>
      <c r="K27" s="50"/>
      <c r="L27" s="51"/>
    </row>
    <row r="28" spans="1:12" ht="30" customHeight="1" x14ac:dyDescent="0.25">
      <c r="A28" s="18" t="s">
        <v>19</v>
      </c>
      <c r="B28" s="14"/>
      <c r="C28" s="65"/>
      <c r="D28" s="65"/>
      <c r="E28" s="65"/>
      <c r="F28" s="65"/>
      <c r="G28" s="65"/>
      <c r="H28" s="65"/>
      <c r="I28" s="15"/>
      <c r="J28" s="33"/>
      <c r="K28" s="50"/>
      <c r="L28" s="51"/>
    </row>
    <row r="29" spans="1:12" ht="30" customHeight="1" x14ac:dyDescent="0.25">
      <c r="A29" s="18" t="s">
        <v>20</v>
      </c>
      <c r="B29" s="19"/>
      <c r="C29" s="66"/>
      <c r="D29" s="66"/>
      <c r="E29" s="66"/>
      <c r="F29" s="66"/>
      <c r="G29" s="66"/>
      <c r="H29" s="66"/>
      <c r="I29" s="25"/>
      <c r="J29" s="33"/>
      <c r="K29" s="50"/>
      <c r="L29" s="51"/>
    </row>
    <row r="30" spans="1:12" ht="30" customHeight="1" x14ac:dyDescent="0.25">
      <c r="A30" s="18" t="s">
        <v>19</v>
      </c>
      <c r="B30" s="14"/>
      <c r="C30" s="65"/>
      <c r="D30" s="65"/>
      <c r="E30" s="65"/>
      <c r="F30" s="65"/>
      <c r="G30" s="65"/>
      <c r="H30" s="65"/>
      <c r="I30" s="15"/>
      <c r="J30" s="33"/>
      <c r="K30" s="50"/>
      <c r="L30" s="51"/>
    </row>
    <row r="31" spans="1:12" ht="30" customHeight="1" x14ac:dyDescent="0.25">
      <c r="A31" s="18" t="s">
        <v>20</v>
      </c>
      <c r="B31" s="22"/>
      <c r="C31" s="67"/>
      <c r="D31" s="67"/>
      <c r="E31" s="67"/>
      <c r="F31" s="67"/>
      <c r="G31" s="67"/>
      <c r="H31" s="67"/>
      <c r="I31" s="23"/>
      <c r="J31" s="12"/>
      <c r="K31" s="16"/>
      <c r="L31" s="11"/>
    </row>
  </sheetData>
  <mergeCells count="64">
    <mergeCell ref="C31:D31"/>
    <mergeCell ref="E31:F31"/>
    <mergeCell ref="G31:H31"/>
    <mergeCell ref="C29:D29"/>
    <mergeCell ref="E29:F29"/>
    <mergeCell ref="G29:H29"/>
    <mergeCell ref="C30:D30"/>
    <mergeCell ref="E30:F30"/>
    <mergeCell ref="G30:H30"/>
    <mergeCell ref="C27:D27"/>
    <mergeCell ref="E27:F27"/>
    <mergeCell ref="G27:H27"/>
    <mergeCell ref="C28:D28"/>
    <mergeCell ref="E28:F28"/>
    <mergeCell ref="G28:H28"/>
    <mergeCell ref="C25:D25"/>
    <mergeCell ref="E25:F25"/>
    <mergeCell ref="G25:H25"/>
    <mergeCell ref="C26:D26"/>
    <mergeCell ref="E26:F26"/>
    <mergeCell ref="G26:H26"/>
    <mergeCell ref="C23:D23"/>
    <mergeCell ref="E23:F23"/>
    <mergeCell ref="G23:H23"/>
    <mergeCell ref="C24:D24"/>
    <mergeCell ref="E24:F24"/>
    <mergeCell ref="G24:H24"/>
    <mergeCell ref="C21:D21"/>
    <mergeCell ref="E21:F21"/>
    <mergeCell ref="G21:H21"/>
    <mergeCell ref="C22:D22"/>
    <mergeCell ref="E22:F22"/>
    <mergeCell ref="G22:H22"/>
    <mergeCell ref="C19:D19"/>
    <mergeCell ref="E19:F19"/>
    <mergeCell ref="G19:H19"/>
    <mergeCell ref="C20:D20"/>
    <mergeCell ref="E20:F20"/>
    <mergeCell ref="G20:H20"/>
    <mergeCell ref="C17:D17"/>
    <mergeCell ref="E17:F17"/>
    <mergeCell ref="G17:H17"/>
    <mergeCell ref="C18:D18"/>
    <mergeCell ref="E18:F18"/>
    <mergeCell ref="G18:H18"/>
    <mergeCell ref="C15:D15"/>
    <mergeCell ref="E15:F15"/>
    <mergeCell ref="G15:H15"/>
    <mergeCell ref="C16:D16"/>
    <mergeCell ref="E16:F16"/>
    <mergeCell ref="G16:H16"/>
    <mergeCell ref="C13:D13"/>
    <mergeCell ref="E13:F13"/>
    <mergeCell ref="G13:H13"/>
    <mergeCell ref="C14:D14"/>
    <mergeCell ref="E14:F14"/>
    <mergeCell ref="G14:H14"/>
    <mergeCell ref="B2:B8"/>
    <mergeCell ref="C11:D11"/>
    <mergeCell ref="E11:F11"/>
    <mergeCell ref="G11:H11"/>
    <mergeCell ref="C12:D12"/>
    <mergeCell ref="E12:F12"/>
    <mergeCell ref="G12:H12"/>
  </mergeCells>
  <conditionalFormatting sqref="C3:H3">
    <cfRule type="expression" dxfId="8" priority="6" stopIfTrue="1">
      <formula>DAY(C3)&gt;8</formula>
    </cfRule>
  </conditionalFormatting>
  <conditionalFormatting sqref="C7:I8">
    <cfRule type="expression" dxfId="7" priority="5" stopIfTrue="1">
      <formula>AND(DAY(C7)&gt;=1,DAY(C7)&lt;=15)</formula>
    </cfRule>
  </conditionalFormatting>
  <conditionalFormatting sqref="C3:I8">
    <cfRule type="expression" dxfId="6" priority="7">
      <formula>VLOOKUP(DAY(C3),AssignmentDays,1,FALSE)=DAY(C3)</formula>
    </cfRule>
  </conditionalFormatting>
  <conditionalFormatting sqref="B13:I13 B15:I15 B17:I17 B19:I19 B21:I21 B23:I23 B25:I25 B27:I27 B29:I29 B31:I31">
    <cfRule type="expression" dxfId="5" priority="4">
      <formula>B13&lt;&gt;""</formula>
    </cfRule>
  </conditionalFormatting>
  <conditionalFormatting sqref="B12:I12 B14:I14 B16:I16 B18:I18 B20:I20 B22:I22 B24:I24 B26:I26 B28:I28 B30:I30">
    <cfRule type="expression" dxfId="4" priority="3">
      <formula>B12&lt;&gt;""</formula>
    </cfRule>
  </conditionalFormatting>
  <conditionalFormatting sqref="B13:I13 B15:I15 B17:I17 B19:I19 B21:I21 B23:I23 B25:I25 B27:I27 B29:I29">
    <cfRule type="expression" dxfId="3" priority="2">
      <formula>COLUMN(B13)&gt;=2</formula>
    </cfRule>
  </conditionalFormatting>
  <conditionalFormatting sqref="B12:I31">
    <cfRule type="expression" dxfId="2" priority="1">
      <formula>COLUMN(B12)&gt;2</formula>
    </cfRule>
  </conditionalFormatting>
  <dataValidations xWindow="282" yWindow="695" count="13">
    <dataValidation allowBlank="1" showInputMessage="1" showErrorMessage="1" prompt="Automatically updated calendar year. To change the year, update cell B1 on Jan worksheet" sqref="B1"/>
    <dataValidation allowBlank="1" showInputMessage="1" showErrorMessage="1" prompt="Prepare a weekly schedule &amp; create an assignment list in this worksheet. Assignments are automatically highlighted in monthly calendar for the year entered in B1 on Jan worksheet" sqref="A1"/>
    <dataValidation allowBlank="1" showInputMessage="1" showErrorMessage="1" prompt="Cells C2:I2 contain weekdays" sqref="C2"/>
    <dataValidation allowBlank="1" showInputMessage="1" showErrorMessage="1" prompt="If this cell doesn’t contain the number 1, then it is a day from a previous month. Cells C3:I8 contain dates for the current month" sqref="C3"/>
    <dataValidation allowBlank="1" showInputMessage="1" showErrorMessage="1" prompt="If this row contains a number less than the previous number or row of numbers, then this row contains dates for the next calendar month" sqref="C8"/>
    <dataValidation allowBlank="1" showInputMessage="1" showErrorMessage="1" prompt="Enter time in this row  from columns B to I" sqref="B12"/>
    <dataValidation allowBlank="1" showInputMessage="1" showErrorMessage="1" prompt="Enter class in this row from columns B to I" sqref="B13"/>
    <dataValidation allowBlank="1" showInputMessage="1" showErrorMessage="1" prompt="In this column, weekdays are aggregated, with six rows for assignments for each grouped weekday of the month. To add more assignments, create new rows. The items in the calendar on the left will be highlighted." sqref="J1"/>
    <dataValidation allowBlank="1" showInputMessage="1" showErrorMessage="1" prompt="Enter the assignment details in this column that correspond to the weekday in column J and day in column K for the calendar month at left" sqref="L1"/>
    <dataValidation allowBlank="1" showInputMessage="1" showErrorMessage="1" prompt="In this column, write the month's assignment day, which corresponds to the weekday in column J. This date will draw attention to the assignment in the left-hand calendar." sqref="K1"/>
    <dataValidation allowBlank="1" showInputMessage="1" showErrorMessage="1" prompt="Weekdays are in this row, from Monday to Friday" sqref="B11"/>
    <dataValidation allowBlank="1" showInputMessage="1" showErrorMessage="1" prompt="Enter the time of your class and under it, in a new row, the class name for each weekday in columns B to I. Repeat this pattern for all classes in subsequent rows" sqref="B10"/>
    <dataValidation allowBlank="1" showInputMessage="1" showErrorMessage="1" prompt="The assignment list entries for the month of December are automatically highlighted in the calendar. Assignments are written in a darker font. The days that correspond to the previous or following month have a lighter typeface." sqref="B2:B8"/>
  </dataValidations>
  <printOptions horizontalCentered="1" verticalCentered="1"/>
  <pageMargins left="0.5" right="0.5" top="0.5" bottom="0.5" header="0.3" footer="0.3"/>
  <pageSetup scale="57" orientation="landscape" r:id="rId1"/>
  <headerFooter>
    <oddFooter>&amp;RTemplate © www.calendarlabs.com</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pageSetUpPr fitToPage="1"/>
  </sheetPr>
  <dimension ref="A1:L31"/>
  <sheetViews>
    <sheetView showGridLines="0" topLeftCell="B1" zoomScaleNormal="100" zoomScalePageLayoutView="84" workbookViewId="0">
      <selection activeCell="K11" sqref="K11"/>
    </sheetView>
  </sheetViews>
  <sheetFormatPr defaultColWidth="8.625" defaultRowHeight="30" customHeight="1" x14ac:dyDescent="0.2"/>
  <cols>
    <col min="1" max="1" width="2.625" style="1" customWidth="1"/>
    <col min="2" max="2" width="20.625" style="10" customWidth="1"/>
    <col min="3" max="8" width="10.625" style="1" customWidth="1"/>
    <col min="9" max="9" width="20.625" style="1" customWidth="1"/>
    <col min="10" max="10" width="10.625" style="1" customWidth="1"/>
    <col min="11" max="11" width="10.625" customWidth="1"/>
    <col min="12" max="12" width="70.625" style="1" customWidth="1"/>
    <col min="13" max="13" width="2.625" customWidth="1"/>
  </cols>
  <sheetData>
    <row r="1" spans="1:12" ht="30" customHeight="1" x14ac:dyDescent="0.2">
      <c r="A1" s="10"/>
      <c r="B1" s="45">
        <f>CalendarYear</f>
        <v>2027</v>
      </c>
      <c r="C1" s="40"/>
      <c r="D1" s="42"/>
      <c r="E1" s="42"/>
      <c r="F1" s="42"/>
      <c r="G1" s="42"/>
      <c r="H1" s="42"/>
      <c r="I1" s="42"/>
      <c r="J1" s="43" t="s">
        <v>23</v>
      </c>
      <c r="K1" s="43" t="s">
        <v>24</v>
      </c>
      <c r="L1" s="44" t="s">
        <v>0</v>
      </c>
    </row>
    <row r="2" spans="1:12" ht="30" customHeight="1" x14ac:dyDescent="0.25">
      <c r="A2" s="9"/>
      <c r="B2" s="60" t="s">
        <v>25</v>
      </c>
      <c r="C2" s="58" t="s">
        <v>1</v>
      </c>
      <c r="D2" s="58" t="s">
        <v>13</v>
      </c>
      <c r="E2" s="58" t="s">
        <v>4</v>
      </c>
      <c r="F2" s="58" t="s">
        <v>14</v>
      </c>
      <c r="G2" s="58" t="s">
        <v>6</v>
      </c>
      <c r="H2" s="58" t="s">
        <v>16</v>
      </c>
      <c r="I2" s="58" t="s">
        <v>17</v>
      </c>
      <c r="J2" s="33" t="s">
        <v>1</v>
      </c>
      <c r="K2" s="48"/>
      <c r="L2" s="49"/>
    </row>
    <row r="3" spans="1:12" ht="30" customHeight="1" x14ac:dyDescent="0.25">
      <c r="A3" s="9"/>
      <c r="B3" s="69"/>
      <c r="C3" s="55">
        <f>IF(DAY(NovSun1)=1,NovSun1-6,NovSun1+1)</f>
        <v>46692</v>
      </c>
      <c r="D3" s="55">
        <f>IF(DAY(NovSun1)=1,NovSun1-5,NovSun1+2)</f>
        <v>46693</v>
      </c>
      <c r="E3" s="55">
        <f>IF(DAY(NovSun1)=1,NovSun1-4,NovSun1+3)</f>
        <v>46694</v>
      </c>
      <c r="F3" s="55">
        <f>IF(DAY(NovSun1)=1,NovSun1-3,NovSun1+4)</f>
        <v>46695</v>
      </c>
      <c r="G3" s="55">
        <f>IF(DAY(NovSun1)=1,NovSun1-2,NovSun1+5)</f>
        <v>46696</v>
      </c>
      <c r="H3" s="55">
        <f>IF(DAY(NovSun1)=1,NovSun1-1,NovSun1+6)</f>
        <v>46697</v>
      </c>
      <c r="I3" s="55">
        <f>IF(DAY(NovSun1)=1,NovSun1,NovSun1+7)</f>
        <v>46698</v>
      </c>
      <c r="J3" s="33"/>
      <c r="K3" s="50"/>
      <c r="L3" s="51"/>
    </row>
    <row r="4" spans="1:12" ht="30" customHeight="1" x14ac:dyDescent="0.25">
      <c r="A4" s="9"/>
      <c r="B4" s="69"/>
      <c r="C4" s="55">
        <f>IF(DAY(NovSun1)=1,NovSun1+1,NovSun1+8)</f>
        <v>46699</v>
      </c>
      <c r="D4" s="55">
        <f>IF(DAY(NovSun1)=1,NovSun1+2,NovSun1+9)</f>
        <v>46700</v>
      </c>
      <c r="E4" s="55">
        <f>IF(DAY(NovSun1)=1,NovSun1+3,NovSun1+10)</f>
        <v>46701</v>
      </c>
      <c r="F4" s="55">
        <f>IF(DAY(NovSun1)=1,NovSun1+4,NovSun1+11)</f>
        <v>46702</v>
      </c>
      <c r="G4" s="55">
        <f>IF(DAY(NovSun1)=1,NovSun1+5,NovSun1+12)</f>
        <v>46703</v>
      </c>
      <c r="H4" s="55">
        <f>IF(DAY(NovSun1)=1,NovSun1+6,NovSun1+13)</f>
        <v>46704</v>
      </c>
      <c r="I4" s="55">
        <f>IF(DAY(NovSun1)=1,NovSun1+7,NovSun1+14)</f>
        <v>46705</v>
      </c>
      <c r="J4" s="33"/>
      <c r="K4" s="50"/>
      <c r="L4" s="51"/>
    </row>
    <row r="5" spans="1:12" ht="30" customHeight="1" x14ac:dyDescent="0.25">
      <c r="A5" s="9"/>
      <c r="B5" s="69"/>
      <c r="C5" s="55">
        <f>IF(DAY(NovSun1)=1,NovSun1+8,NovSun1+15)</f>
        <v>46706</v>
      </c>
      <c r="D5" s="55">
        <f>IF(DAY(NovSun1)=1,NovSun1+9,NovSun1+16)</f>
        <v>46707</v>
      </c>
      <c r="E5" s="55">
        <f>IF(DAY(NovSun1)=1,NovSun1+10,NovSun1+17)</f>
        <v>46708</v>
      </c>
      <c r="F5" s="55">
        <f>IF(DAY(NovSun1)=1,NovSun1+11,NovSun1+18)</f>
        <v>46709</v>
      </c>
      <c r="G5" s="55">
        <f>IF(DAY(NovSun1)=1,NovSun1+12,NovSun1+19)</f>
        <v>46710</v>
      </c>
      <c r="H5" s="55">
        <f>IF(DAY(NovSun1)=1,NovSun1+13,NovSun1+20)</f>
        <v>46711</v>
      </c>
      <c r="I5" s="55">
        <f>IF(DAY(NovSun1)=1,NovSun1+14,NovSun1+21)</f>
        <v>46712</v>
      </c>
      <c r="J5" s="33"/>
      <c r="K5" s="50"/>
      <c r="L5" s="51"/>
    </row>
    <row r="6" spans="1:12" ht="30" customHeight="1" x14ac:dyDescent="0.25">
      <c r="A6" s="9"/>
      <c r="B6" s="69"/>
      <c r="C6" s="55">
        <f>IF(DAY(NovSun1)=1,NovSun1+15,NovSun1+22)</f>
        <v>46713</v>
      </c>
      <c r="D6" s="55">
        <f>IF(DAY(NovSun1)=1,NovSun1+16,NovSun1+23)</f>
        <v>46714</v>
      </c>
      <c r="E6" s="55">
        <f>IF(DAY(NovSun1)=1,NovSun1+17,NovSun1+24)</f>
        <v>46715</v>
      </c>
      <c r="F6" s="55">
        <f>IF(DAY(NovSun1)=1,NovSun1+18,NovSun1+25)</f>
        <v>46716</v>
      </c>
      <c r="G6" s="55">
        <f>IF(DAY(NovSun1)=1,NovSun1+19,NovSun1+26)</f>
        <v>46717</v>
      </c>
      <c r="H6" s="55">
        <f>IF(DAY(NovSun1)=1,NovSun1+20,NovSun1+27)</f>
        <v>46718</v>
      </c>
      <c r="I6" s="55">
        <f>IF(DAY(NovSun1)=1,NovSun1+21,NovSun1+28)</f>
        <v>46719</v>
      </c>
      <c r="J6" s="33"/>
      <c r="K6" s="50"/>
      <c r="L6" s="51"/>
    </row>
    <row r="7" spans="1:12" ht="30" customHeight="1" x14ac:dyDescent="0.25">
      <c r="A7" s="9"/>
      <c r="B7" s="69"/>
      <c r="C7" s="55">
        <v>1</v>
      </c>
      <c r="D7" s="55">
        <v>2</v>
      </c>
      <c r="E7" s="55">
        <v>3</v>
      </c>
      <c r="F7" s="55">
        <v>4</v>
      </c>
      <c r="G7" s="55">
        <v>5</v>
      </c>
      <c r="H7" s="55">
        <v>6</v>
      </c>
      <c r="I7" s="55">
        <v>7</v>
      </c>
      <c r="J7" s="34"/>
      <c r="K7" s="16"/>
      <c r="L7" s="11"/>
    </row>
    <row r="8" spans="1:12" ht="30" customHeight="1" x14ac:dyDescent="0.25">
      <c r="A8" s="9"/>
      <c r="B8" s="70"/>
      <c r="C8" s="4"/>
      <c r="D8" s="4"/>
      <c r="E8" s="4"/>
      <c r="F8" s="4"/>
      <c r="G8" s="4"/>
      <c r="H8" s="4"/>
      <c r="I8" s="4"/>
      <c r="J8" s="33" t="s">
        <v>13</v>
      </c>
      <c r="K8" s="48"/>
      <c r="L8" s="49"/>
    </row>
    <row r="9" spans="1:12" ht="30" customHeight="1" x14ac:dyDescent="0.25">
      <c r="A9" s="9"/>
      <c r="C9" s="3"/>
      <c r="D9" s="3"/>
      <c r="E9" s="3"/>
      <c r="F9" s="3"/>
      <c r="G9" s="3"/>
      <c r="H9" s="3"/>
      <c r="I9" s="3"/>
      <c r="J9" s="33"/>
      <c r="K9" s="50"/>
      <c r="L9" s="51"/>
    </row>
    <row r="10" spans="1:12" ht="30" customHeight="1" x14ac:dyDescent="0.25">
      <c r="A10" s="9"/>
      <c r="B10" s="30" t="s">
        <v>3</v>
      </c>
      <c r="C10" s="7"/>
      <c r="D10" s="7"/>
      <c r="E10" s="7"/>
      <c r="F10" s="7"/>
      <c r="G10" s="7"/>
      <c r="H10" s="7"/>
      <c r="I10" s="7"/>
      <c r="J10" s="33"/>
      <c r="K10" s="50"/>
      <c r="L10" s="51"/>
    </row>
    <row r="11" spans="1:12" ht="30" customHeight="1" x14ac:dyDescent="0.25">
      <c r="A11" s="18" t="s">
        <v>21</v>
      </c>
      <c r="B11" s="46" t="s">
        <v>1</v>
      </c>
      <c r="C11" s="63" t="s">
        <v>2</v>
      </c>
      <c r="D11" s="64"/>
      <c r="E11" s="63" t="s">
        <v>4</v>
      </c>
      <c r="F11" s="64"/>
      <c r="G11" s="63" t="s">
        <v>5</v>
      </c>
      <c r="H11" s="64"/>
      <c r="I11" s="47" t="s">
        <v>6</v>
      </c>
      <c r="J11" s="33"/>
      <c r="K11" s="50"/>
      <c r="L11" s="51"/>
    </row>
    <row r="12" spans="1:12" ht="30" customHeight="1" x14ac:dyDescent="0.25">
      <c r="A12" s="18" t="s">
        <v>19</v>
      </c>
      <c r="B12" s="14"/>
      <c r="C12" s="65"/>
      <c r="D12" s="65"/>
      <c r="E12" s="65"/>
      <c r="F12" s="65"/>
      <c r="G12" s="65"/>
      <c r="H12" s="65"/>
      <c r="I12" s="15"/>
      <c r="J12" s="33"/>
      <c r="K12" s="50"/>
      <c r="L12" s="51"/>
    </row>
    <row r="13" spans="1:12" ht="30" customHeight="1" x14ac:dyDescent="0.25">
      <c r="A13" s="18" t="s">
        <v>20</v>
      </c>
      <c r="B13" s="19"/>
      <c r="C13" s="66"/>
      <c r="D13" s="66"/>
      <c r="E13" s="66"/>
      <c r="F13" s="66"/>
      <c r="G13" s="66"/>
      <c r="H13" s="66"/>
      <c r="I13" s="25"/>
      <c r="J13" s="34"/>
      <c r="K13" s="16"/>
      <c r="L13" s="11"/>
    </row>
    <row r="14" spans="1:12" ht="30" customHeight="1" x14ac:dyDescent="0.25">
      <c r="A14" s="18" t="s">
        <v>19</v>
      </c>
      <c r="B14" s="14"/>
      <c r="C14" s="68"/>
      <c r="D14" s="68"/>
      <c r="E14" s="68"/>
      <c r="F14" s="68"/>
      <c r="G14" s="68"/>
      <c r="H14" s="68"/>
      <c r="I14" s="15"/>
      <c r="J14" s="33" t="s">
        <v>4</v>
      </c>
      <c r="K14" s="48"/>
      <c r="L14" s="49"/>
    </row>
    <row r="15" spans="1:12" ht="30" customHeight="1" x14ac:dyDescent="0.25">
      <c r="A15" s="18" t="s">
        <v>20</v>
      </c>
      <c r="B15" s="19"/>
      <c r="C15" s="66"/>
      <c r="D15" s="66"/>
      <c r="E15" s="66"/>
      <c r="F15" s="66"/>
      <c r="G15" s="66"/>
      <c r="H15" s="66"/>
      <c r="I15" s="25"/>
      <c r="J15" s="33"/>
      <c r="K15" s="50"/>
      <c r="L15" s="51"/>
    </row>
    <row r="16" spans="1:12" ht="30" customHeight="1" x14ac:dyDescent="0.25">
      <c r="A16" s="18" t="s">
        <v>19</v>
      </c>
      <c r="B16" s="14"/>
      <c r="C16" s="68"/>
      <c r="D16" s="68"/>
      <c r="E16" s="68"/>
      <c r="F16" s="68"/>
      <c r="G16" s="68"/>
      <c r="H16" s="68"/>
      <c r="I16" s="17"/>
      <c r="J16" s="33"/>
      <c r="K16" s="50"/>
      <c r="L16" s="51"/>
    </row>
    <row r="17" spans="1:12" ht="30" customHeight="1" x14ac:dyDescent="0.25">
      <c r="A17" s="18" t="s">
        <v>20</v>
      </c>
      <c r="B17" s="19"/>
      <c r="C17" s="66"/>
      <c r="D17" s="66"/>
      <c r="E17" s="66"/>
      <c r="F17" s="66"/>
      <c r="G17" s="66"/>
      <c r="H17" s="66"/>
      <c r="I17" s="25"/>
      <c r="J17" s="33"/>
      <c r="K17" s="50"/>
      <c r="L17" s="51"/>
    </row>
    <row r="18" spans="1:12" ht="30" customHeight="1" x14ac:dyDescent="0.25">
      <c r="A18" s="18" t="s">
        <v>19</v>
      </c>
      <c r="B18" s="14"/>
      <c r="C18" s="68"/>
      <c r="D18" s="68"/>
      <c r="E18" s="68"/>
      <c r="F18" s="68"/>
      <c r="G18" s="68"/>
      <c r="H18" s="68"/>
      <c r="I18" s="15"/>
      <c r="J18" s="33"/>
      <c r="K18" s="50"/>
      <c r="L18" s="51"/>
    </row>
    <row r="19" spans="1:12" ht="30" customHeight="1" x14ac:dyDescent="0.25">
      <c r="A19" s="18" t="s">
        <v>20</v>
      </c>
      <c r="B19" s="19"/>
      <c r="C19" s="66"/>
      <c r="D19" s="66"/>
      <c r="E19" s="66"/>
      <c r="F19" s="66"/>
      <c r="G19" s="66"/>
      <c r="H19" s="66"/>
      <c r="I19" s="26"/>
      <c r="J19" s="34"/>
      <c r="K19" s="16"/>
      <c r="L19" s="11"/>
    </row>
    <row r="20" spans="1:12" ht="30" customHeight="1" x14ac:dyDescent="0.25">
      <c r="A20" s="18" t="s">
        <v>19</v>
      </c>
      <c r="B20" s="14"/>
      <c r="C20" s="68"/>
      <c r="D20" s="68"/>
      <c r="E20" s="68"/>
      <c r="F20" s="68"/>
      <c r="G20" s="68"/>
      <c r="H20" s="68"/>
      <c r="I20" s="15"/>
      <c r="J20" s="33" t="s">
        <v>14</v>
      </c>
      <c r="K20" s="48"/>
      <c r="L20" s="49"/>
    </row>
    <row r="21" spans="1:12" ht="30" customHeight="1" x14ac:dyDescent="0.25">
      <c r="A21" s="18" t="s">
        <v>20</v>
      </c>
      <c r="B21" s="19"/>
      <c r="C21" s="66"/>
      <c r="D21" s="66"/>
      <c r="E21" s="66"/>
      <c r="F21" s="66"/>
      <c r="G21" s="66"/>
      <c r="H21" s="66"/>
      <c r="I21" s="25"/>
      <c r="J21" s="33"/>
      <c r="K21" s="50"/>
      <c r="L21" s="51"/>
    </row>
    <row r="22" spans="1:12" ht="30" customHeight="1" x14ac:dyDescent="0.25">
      <c r="A22" s="18" t="s">
        <v>19</v>
      </c>
      <c r="B22" s="14"/>
      <c r="C22" s="68"/>
      <c r="D22" s="68"/>
      <c r="E22" s="68"/>
      <c r="F22" s="68"/>
      <c r="G22" s="68"/>
      <c r="H22" s="68"/>
      <c r="I22" s="15"/>
      <c r="J22" s="33"/>
      <c r="K22" s="50"/>
      <c r="L22" s="51"/>
    </row>
    <row r="23" spans="1:12" ht="30" customHeight="1" x14ac:dyDescent="0.25">
      <c r="A23" s="18" t="s">
        <v>20</v>
      </c>
      <c r="B23" s="19"/>
      <c r="C23" s="66"/>
      <c r="D23" s="66"/>
      <c r="E23" s="66"/>
      <c r="F23" s="66"/>
      <c r="G23" s="66"/>
      <c r="H23" s="66"/>
      <c r="I23" s="25"/>
      <c r="J23" s="33"/>
      <c r="K23" s="50"/>
      <c r="L23" s="51"/>
    </row>
    <row r="24" spans="1:12" ht="30" customHeight="1" x14ac:dyDescent="0.25">
      <c r="A24" s="18" t="s">
        <v>19</v>
      </c>
      <c r="B24" s="14"/>
      <c r="C24" s="68"/>
      <c r="D24" s="68"/>
      <c r="E24" s="68"/>
      <c r="F24" s="68"/>
      <c r="G24" s="68"/>
      <c r="H24" s="68"/>
      <c r="I24" s="15"/>
      <c r="J24" s="33"/>
      <c r="K24" s="50"/>
      <c r="L24" s="51"/>
    </row>
    <row r="25" spans="1:12" ht="30" customHeight="1" x14ac:dyDescent="0.25">
      <c r="A25" s="18" t="s">
        <v>20</v>
      </c>
      <c r="B25" s="19"/>
      <c r="C25" s="66"/>
      <c r="D25" s="66"/>
      <c r="E25" s="66"/>
      <c r="F25" s="66"/>
      <c r="G25" s="66"/>
      <c r="H25" s="66"/>
      <c r="I25" s="25"/>
      <c r="J25" s="34"/>
      <c r="K25" s="16"/>
      <c r="L25" s="11"/>
    </row>
    <row r="26" spans="1:12" ht="30" customHeight="1" x14ac:dyDescent="0.25">
      <c r="A26" s="18" t="s">
        <v>19</v>
      </c>
      <c r="B26" s="14"/>
      <c r="C26" s="68"/>
      <c r="D26" s="68"/>
      <c r="E26" s="68"/>
      <c r="F26" s="68"/>
      <c r="G26" s="68"/>
      <c r="H26" s="68"/>
      <c r="I26" s="15"/>
      <c r="J26" s="33" t="s">
        <v>6</v>
      </c>
      <c r="K26" s="48"/>
      <c r="L26" s="49"/>
    </row>
    <row r="27" spans="1:12" ht="30" customHeight="1" x14ac:dyDescent="0.25">
      <c r="A27" s="18" t="s">
        <v>20</v>
      </c>
      <c r="B27" s="19"/>
      <c r="C27" s="66"/>
      <c r="D27" s="66"/>
      <c r="E27" s="66"/>
      <c r="F27" s="66"/>
      <c r="G27" s="66"/>
      <c r="H27" s="66"/>
      <c r="I27" s="25"/>
      <c r="J27" s="33"/>
      <c r="K27" s="50"/>
      <c r="L27" s="51"/>
    </row>
    <row r="28" spans="1:12" ht="30" customHeight="1" x14ac:dyDescent="0.25">
      <c r="A28" s="18" t="s">
        <v>19</v>
      </c>
      <c r="B28" s="14"/>
      <c r="C28" s="68"/>
      <c r="D28" s="68"/>
      <c r="E28" s="68"/>
      <c r="F28" s="68"/>
      <c r="G28" s="68"/>
      <c r="H28" s="68"/>
      <c r="I28" s="15"/>
      <c r="J28" s="33"/>
      <c r="K28" s="50"/>
      <c r="L28" s="51"/>
    </row>
    <row r="29" spans="1:12" ht="30" customHeight="1" x14ac:dyDescent="0.25">
      <c r="A29" s="18" t="s">
        <v>20</v>
      </c>
      <c r="B29" s="19"/>
      <c r="C29" s="66"/>
      <c r="D29" s="66"/>
      <c r="E29" s="66"/>
      <c r="F29" s="66"/>
      <c r="G29" s="66"/>
      <c r="H29" s="66"/>
      <c r="I29" s="25"/>
      <c r="J29" s="8"/>
      <c r="K29" s="50"/>
      <c r="L29" s="51"/>
    </row>
    <row r="30" spans="1:12" ht="30" customHeight="1" x14ac:dyDescent="0.25">
      <c r="A30" s="18" t="s">
        <v>19</v>
      </c>
      <c r="B30" s="14"/>
      <c r="C30" s="68"/>
      <c r="D30" s="68"/>
      <c r="E30" s="68"/>
      <c r="F30" s="68"/>
      <c r="G30" s="68"/>
      <c r="H30" s="68"/>
      <c r="I30" s="15"/>
      <c r="J30" s="8"/>
      <c r="K30" s="50"/>
      <c r="L30" s="51"/>
    </row>
    <row r="31" spans="1:12" ht="30" customHeight="1" x14ac:dyDescent="0.25">
      <c r="A31" s="18" t="s">
        <v>20</v>
      </c>
      <c r="B31" s="27"/>
      <c r="C31" s="71"/>
      <c r="D31" s="71"/>
      <c r="E31" s="71"/>
      <c r="F31" s="71"/>
      <c r="G31" s="71"/>
      <c r="H31" s="71"/>
      <c r="I31" s="23"/>
      <c r="J31" s="8"/>
      <c r="K31" s="16"/>
      <c r="L31" s="11"/>
    </row>
  </sheetData>
  <mergeCells count="64">
    <mergeCell ref="C11:D11"/>
    <mergeCell ref="E11:F11"/>
    <mergeCell ref="G11:H11"/>
    <mergeCell ref="C12:D12"/>
    <mergeCell ref="E12:F12"/>
    <mergeCell ref="G12:H12"/>
    <mergeCell ref="C13:D13"/>
    <mergeCell ref="E13:F13"/>
    <mergeCell ref="G13:H13"/>
    <mergeCell ref="C16:D16"/>
    <mergeCell ref="E16:F16"/>
    <mergeCell ref="G16:H16"/>
    <mergeCell ref="C14:D14"/>
    <mergeCell ref="E14:F14"/>
    <mergeCell ref="G14:H14"/>
    <mergeCell ref="C15:D15"/>
    <mergeCell ref="E15:F15"/>
    <mergeCell ref="G15:H15"/>
    <mergeCell ref="C17:D17"/>
    <mergeCell ref="E17:F17"/>
    <mergeCell ref="G17:H17"/>
    <mergeCell ref="C18:D18"/>
    <mergeCell ref="E18:F18"/>
    <mergeCell ref="G18:H18"/>
    <mergeCell ref="C21:D21"/>
    <mergeCell ref="E21:F21"/>
    <mergeCell ref="G21:H21"/>
    <mergeCell ref="C19:D19"/>
    <mergeCell ref="E19:F19"/>
    <mergeCell ref="G19:H19"/>
    <mergeCell ref="C20:D20"/>
    <mergeCell ref="E20:F20"/>
    <mergeCell ref="G20:H20"/>
    <mergeCell ref="C22:D22"/>
    <mergeCell ref="E22:F22"/>
    <mergeCell ref="G22:H22"/>
    <mergeCell ref="C23:D23"/>
    <mergeCell ref="E23:F23"/>
    <mergeCell ref="G23:H23"/>
    <mergeCell ref="C27:D27"/>
    <mergeCell ref="E27:F27"/>
    <mergeCell ref="G27:H27"/>
    <mergeCell ref="C24:D24"/>
    <mergeCell ref="E24:F24"/>
    <mergeCell ref="G24:H24"/>
    <mergeCell ref="C25:D25"/>
    <mergeCell ref="E25:F25"/>
    <mergeCell ref="G25:H25"/>
    <mergeCell ref="B2:B8"/>
    <mergeCell ref="C31:D31"/>
    <mergeCell ref="E31:F31"/>
    <mergeCell ref="G31:H31"/>
    <mergeCell ref="C29:D29"/>
    <mergeCell ref="E29:F29"/>
    <mergeCell ref="G29:H29"/>
    <mergeCell ref="C30:D30"/>
    <mergeCell ref="E30:F30"/>
    <mergeCell ref="G30:H30"/>
    <mergeCell ref="C28:D28"/>
    <mergeCell ref="E28:F28"/>
    <mergeCell ref="G28:H28"/>
    <mergeCell ref="C26:D26"/>
    <mergeCell ref="E26:F26"/>
    <mergeCell ref="G26:H26"/>
  </mergeCells>
  <conditionalFormatting sqref="C8:H8">
    <cfRule type="expression" dxfId="114" priority="30" stopIfTrue="1">
      <formula>AND(DAY(C8)&gt;=1,DAY(C8)&lt;=15)</formula>
    </cfRule>
  </conditionalFormatting>
  <conditionalFormatting sqref="C8:H8">
    <cfRule type="expression" dxfId="113" priority="32">
      <formula>VLOOKUP(DAY(C8),AssignmentDays,1,FALSE)=DAY(C8)</formula>
    </cfRule>
  </conditionalFormatting>
  <conditionalFormatting sqref="B13:I13 B15:I15 B17:I17 B19:I19 B21:I21 B23:I23 B25:I25 B27:I27 B29:I29 B31:I31">
    <cfRule type="expression" dxfId="112" priority="29">
      <formula>B13&lt;&gt;""</formula>
    </cfRule>
  </conditionalFormatting>
  <conditionalFormatting sqref="B12:I12 B14:I14 B16:I16 B18:I18 B20:I20 B22:I22 B24:I24 B26:I26 B28:I28 B30:I30">
    <cfRule type="expression" dxfId="111" priority="28">
      <formula>B12&lt;&gt;""</formula>
    </cfRule>
  </conditionalFormatting>
  <conditionalFormatting sqref="B13:I13 B15:I15 B17:I17 B19:I19 B21:I21 B23:I23 B25:I25 B27:I27 B29:I29">
    <cfRule type="expression" dxfId="110" priority="26">
      <formula>COLUMN(B12)&gt;=2</formula>
    </cfRule>
  </conditionalFormatting>
  <conditionalFormatting sqref="B12:I31">
    <cfRule type="expression" dxfId="109" priority="23">
      <formula>COLUMN(B12)&gt;2</formula>
    </cfRule>
  </conditionalFormatting>
  <conditionalFormatting sqref="C8">
    <cfRule type="expression" dxfId="108" priority="19" stopIfTrue="1">
      <formula>DAY(C8)&gt;8</formula>
    </cfRule>
  </conditionalFormatting>
  <conditionalFormatting sqref="C8">
    <cfRule type="expression" dxfId="107" priority="18">
      <formula>VLOOKUP(DAY(C8),AssignmentDays,1,FALSE)=DAY(C8)</formula>
    </cfRule>
  </conditionalFormatting>
  <conditionalFormatting sqref="I8">
    <cfRule type="expression" dxfId="106" priority="10">
      <formula>VLOOKUP(DAY(I8),AssignmentDays,1,FALSE)=DAY(I8)</formula>
    </cfRule>
  </conditionalFormatting>
  <conditionalFormatting sqref="I8">
    <cfRule type="expression" dxfId="105" priority="12">
      <formula>VLOOKUP(DAY(I8),AssignmentDays,1,FALSE)=DAY(I8)</formula>
    </cfRule>
  </conditionalFormatting>
  <conditionalFormatting sqref="I8">
    <cfRule type="expression" dxfId="104" priority="11" stopIfTrue="1">
      <formula>AND(DAY(I8)&gt;=1,DAY(I8)&lt;=15)</formula>
    </cfRule>
  </conditionalFormatting>
  <conditionalFormatting sqref="C3:I7">
    <cfRule type="expression" dxfId="103" priority="3">
      <formula>VLOOKUP(DAY(C3),AssignmentDays,1,FALSE)=DAY(C3)</formula>
    </cfRule>
  </conditionalFormatting>
  <conditionalFormatting sqref="C3:H3">
    <cfRule type="expression" dxfId="102" priority="2" stopIfTrue="1">
      <formula>DAY(C3)&gt;8</formula>
    </cfRule>
  </conditionalFormatting>
  <conditionalFormatting sqref="C7:I7">
    <cfRule type="expression" dxfId="101" priority="1" stopIfTrue="1">
      <formula>AND(DAY(C7)&gt;=1,DAY(C7)&lt;=15)</formula>
    </cfRule>
  </conditionalFormatting>
  <dataValidations xWindow="95" yWindow="532" count="13">
    <dataValidation allowBlank="1" showInputMessage="1" showErrorMessage="1" prompt="If this cell doesn’t contain the number 1, then it is a day from a previous month. Cells C3:I8 contain dates for the current month" sqref="C3"/>
    <dataValidation allowBlank="1" showInputMessage="1" showErrorMessage="1" prompt="If this row contains a number less than the previous number or row of numbers, then this row contains dates for the next calendar month" sqref="C8"/>
    <dataValidation allowBlank="1" showInputMessage="1" showErrorMessage="1" prompt="Automatically updated calendar year. To change the year, update cell B1 on Jan worksheet" sqref="B1"/>
    <dataValidation allowBlank="1" showInputMessage="1" showErrorMessage="1" prompt="Prepare a weekly schedule &amp; create an assignment list in this worksheet. Assignments are automatically highlighted in monthly calendar for the year entered in B1 on Jan worksheet" sqref="A1"/>
    <dataValidation allowBlank="1" showInputMessage="1" showErrorMessage="1" prompt="Cells C2:I2 contain weekdays" sqref="C2"/>
    <dataValidation allowBlank="1" showInputMessage="1" showErrorMessage="1" prompt="Enter time in this row  from columns B to I" sqref="B12"/>
    <dataValidation allowBlank="1" showInputMessage="1" showErrorMessage="1" prompt="Enter class in this row from columns B to I" sqref="B13"/>
    <dataValidation allowBlank="1" showInputMessage="1" showErrorMessage="1" prompt="In this column, weekdays are aggregated, with six rows for assignments for each grouped weekday of the month. To add more assignments, create new rows. The items in the calendar on the left will be highlighted." sqref="J1"/>
    <dataValidation allowBlank="1" showInputMessage="1" showErrorMessage="1" prompt="Enter the assignment details in this column that correspond to the weekday in column J and day in column K for the calendar month at left" sqref="L1"/>
    <dataValidation allowBlank="1" showInputMessage="1" showErrorMessage="1" prompt="In this column, write the month's assignment day, which corresponds to the weekday in column J. This date will draw attention to the assignment in the left-hand calendar." sqref="K1"/>
    <dataValidation allowBlank="1" showInputMessage="1" showErrorMessage="1" prompt="Weekdays are in this row, from Monday to Friday" sqref="B11"/>
    <dataValidation allowBlank="1" showInputMessage="1" showErrorMessage="1" prompt="Enter the time of your class and under it, in a new row, the class name for each weekday in columns B to I. Repeat this pattern for all classes in subsequent rows" sqref="B10"/>
    <dataValidation allowBlank="1" showInputMessage="1" showErrorMessage="1" prompt="The assignment list entries for the month of February are automatically highlighted in the calendar. Assignments are written in a darker font. The days that correspond to the previous or following month have a lighter typeface." sqref="B2:B8"/>
  </dataValidations>
  <printOptions horizontalCentered="1" verticalCentered="1"/>
  <pageMargins left="0.5" right="0.5" top="0.5" bottom="0.5" header="0.3" footer="0.3"/>
  <pageSetup scale="57" orientation="landscape" r:id="rId1"/>
  <headerFooter>
    <oddFooter>&amp;RTemplate © www.calendarlabs.com</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pageSetUpPr fitToPage="1"/>
  </sheetPr>
  <dimension ref="A1:L31"/>
  <sheetViews>
    <sheetView showGridLines="0" showRuler="0" view="pageLayout" topLeftCell="B1" workbookViewId="0">
      <selection activeCell="K28" sqref="K28"/>
    </sheetView>
  </sheetViews>
  <sheetFormatPr defaultColWidth="8.625" defaultRowHeight="30" customHeight="1" x14ac:dyDescent="0.2"/>
  <cols>
    <col min="1" max="1" width="2.625" style="1" customWidth="1"/>
    <col min="2" max="2" width="20.625" style="10" customWidth="1"/>
    <col min="3" max="8" width="10.625" style="1" customWidth="1"/>
    <col min="9" max="9" width="20.625" style="1" customWidth="1"/>
    <col min="10" max="10" width="10.625" style="10" customWidth="1"/>
    <col min="11" max="11" width="10.625" style="2" customWidth="1"/>
    <col min="12" max="12" width="70.625" style="1" customWidth="1"/>
    <col min="13" max="13" width="2.625" customWidth="1"/>
  </cols>
  <sheetData>
    <row r="1" spans="1:12" ht="30" customHeight="1" x14ac:dyDescent="0.2">
      <c r="A1" s="10"/>
      <c r="B1" s="45">
        <v>2027</v>
      </c>
      <c r="C1" s="40"/>
      <c r="D1" s="42"/>
      <c r="E1" s="42"/>
      <c r="F1" s="42"/>
      <c r="G1" s="42"/>
      <c r="H1" s="42"/>
      <c r="I1" s="42"/>
      <c r="J1" s="43" t="s">
        <v>23</v>
      </c>
      <c r="K1" s="43" t="s">
        <v>24</v>
      </c>
      <c r="L1" s="44" t="s">
        <v>0</v>
      </c>
    </row>
    <row r="2" spans="1:12" ht="30" customHeight="1" x14ac:dyDescent="0.25">
      <c r="A2" s="9"/>
      <c r="B2" s="60" t="s">
        <v>26</v>
      </c>
      <c r="C2" s="58" t="s">
        <v>1</v>
      </c>
      <c r="D2" s="58" t="s">
        <v>13</v>
      </c>
      <c r="E2" s="58" t="s">
        <v>4</v>
      </c>
      <c r="F2" s="58" t="s">
        <v>14</v>
      </c>
      <c r="G2" s="58" t="s">
        <v>6</v>
      </c>
      <c r="H2" s="58" t="s">
        <v>16</v>
      </c>
      <c r="I2" s="58" t="s">
        <v>17</v>
      </c>
      <c r="J2" s="33" t="s">
        <v>1</v>
      </c>
      <c r="K2" s="48"/>
      <c r="L2" s="49"/>
    </row>
    <row r="3" spans="1:12" ht="30" customHeight="1" x14ac:dyDescent="0.25">
      <c r="A3" s="9"/>
      <c r="B3" s="69"/>
      <c r="C3" s="55">
        <v>1</v>
      </c>
      <c r="D3" s="55">
        <v>2</v>
      </c>
      <c r="E3" s="55">
        <v>3</v>
      </c>
      <c r="F3" s="55">
        <v>4</v>
      </c>
      <c r="G3" s="55">
        <v>5</v>
      </c>
      <c r="H3" s="55">
        <v>6</v>
      </c>
      <c r="I3" s="55">
        <f>IF(DAY(NovSun1)=1,NovSun1,NovSun1+7)</f>
        <v>46698</v>
      </c>
      <c r="J3" s="33"/>
      <c r="K3" s="50"/>
      <c r="L3" s="51"/>
    </row>
    <row r="4" spans="1:12" ht="30" customHeight="1" x14ac:dyDescent="0.25">
      <c r="A4" s="9"/>
      <c r="B4" s="69"/>
      <c r="C4" s="55">
        <f>IF(DAY(NovSun1)=1,NovSun1+1,NovSun1+8)</f>
        <v>46699</v>
      </c>
      <c r="D4" s="55">
        <f>IF(DAY(NovSun1)=1,NovSun1+2,NovSun1+9)</f>
        <v>46700</v>
      </c>
      <c r="E4" s="55">
        <f>IF(DAY(NovSun1)=1,NovSun1+3,NovSun1+10)</f>
        <v>46701</v>
      </c>
      <c r="F4" s="55">
        <f>IF(DAY(NovSun1)=1,NovSun1+4,NovSun1+11)</f>
        <v>46702</v>
      </c>
      <c r="G4" s="55">
        <f>IF(DAY(NovSun1)=1,NovSun1+5,NovSun1+12)</f>
        <v>46703</v>
      </c>
      <c r="H4" s="55">
        <f>IF(DAY(NovSun1)=1,NovSun1+6,NovSun1+13)</f>
        <v>46704</v>
      </c>
      <c r="I4" s="55">
        <f>IF(DAY(NovSun1)=1,NovSun1+7,NovSun1+14)</f>
        <v>46705</v>
      </c>
      <c r="J4" s="33"/>
      <c r="K4" s="50"/>
      <c r="L4" s="51"/>
    </row>
    <row r="5" spans="1:12" ht="30" customHeight="1" x14ac:dyDescent="0.25">
      <c r="A5" s="9"/>
      <c r="B5" s="69"/>
      <c r="C5" s="55">
        <f>IF(DAY(NovSun1)=1,NovSun1+8,NovSun1+15)</f>
        <v>46706</v>
      </c>
      <c r="D5" s="55">
        <f>IF(DAY(NovSun1)=1,NovSun1+9,NovSun1+16)</f>
        <v>46707</v>
      </c>
      <c r="E5" s="55">
        <f>IF(DAY(NovSun1)=1,NovSun1+10,NovSun1+17)</f>
        <v>46708</v>
      </c>
      <c r="F5" s="55">
        <f>IF(DAY(NovSun1)=1,NovSun1+11,NovSun1+18)</f>
        <v>46709</v>
      </c>
      <c r="G5" s="55">
        <f>IF(DAY(NovSun1)=1,NovSun1+12,NovSun1+19)</f>
        <v>46710</v>
      </c>
      <c r="H5" s="55">
        <f>IF(DAY(NovSun1)=1,NovSun1+13,NovSun1+20)</f>
        <v>46711</v>
      </c>
      <c r="I5" s="55">
        <f>IF(DAY(NovSun1)=1,NovSun1+14,NovSun1+21)</f>
        <v>46712</v>
      </c>
      <c r="J5" s="33"/>
      <c r="K5" s="50"/>
      <c r="L5" s="51"/>
    </row>
    <row r="6" spans="1:12" ht="30" customHeight="1" x14ac:dyDescent="0.25">
      <c r="A6" s="9"/>
      <c r="B6" s="69"/>
      <c r="C6" s="55">
        <f>IF(DAY(NovSun1)=1,NovSun1+15,NovSun1+22)</f>
        <v>46713</v>
      </c>
      <c r="D6" s="55">
        <f>IF(DAY(NovSun1)=1,NovSun1+16,NovSun1+23)</f>
        <v>46714</v>
      </c>
      <c r="E6" s="55">
        <f>IF(DAY(NovSun1)=1,NovSun1+17,NovSun1+24)</f>
        <v>46715</v>
      </c>
      <c r="F6" s="55">
        <f>IF(DAY(NovSun1)=1,NovSun1+18,NovSun1+25)</f>
        <v>46716</v>
      </c>
      <c r="G6" s="55">
        <f>IF(DAY(NovSun1)=1,NovSun1+19,NovSun1+26)</f>
        <v>46717</v>
      </c>
      <c r="H6" s="55">
        <f>IF(DAY(NovSun1)=1,NovSun1+20,NovSun1+27)</f>
        <v>46718</v>
      </c>
      <c r="I6" s="55">
        <f>IF(DAY(NovSun1)=1,NovSun1+21,NovSun1+28)</f>
        <v>46719</v>
      </c>
      <c r="J6" s="33"/>
      <c r="K6" s="50"/>
      <c r="L6" s="51"/>
    </row>
    <row r="7" spans="1:12" ht="30" customHeight="1" x14ac:dyDescent="0.25">
      <c r="A7" s="9"/>
      <c r="B7" s="69"/>
      <c r="C7" s="55">
        <f>IF(DAY(NovSun1)=1,NovSun1+22,NovSun1+29)</f>
        <v>46720</v>
      </c>
      <c r="D7" s="55">
        <f>IF(DAY(NovSun1)=1,NovSun1+23,NovSun1+30)</f>
        <v>46721</v>
      </c>
      <c r="E7" s="55">
        <v>31</v>
      </c>
      <c r="F7" s="55">
        <v>1</v>
      </c>
      <c r="G7" s="55">
        <v>2</v>
      </c>
      <c r="H7" s="55">
        <v>3</v>
      </c>
      <c r="I7" s="55">
        <v>4</v>
      </c>
      <c r="J7" s="37"/>
      <c r="K7" s="16"/>
      <c r="L7" s="11"/>
    </row>
    <row r="8" spans="1:12" ht="30" customHeight="1" x14ac:dyDescent="0.25">
      <c r="A8" s="9"/>
      <c r="B8" s="70"/>
      <c r="C8" s="55"/>
      <c r="D8" s="55"/>
      <c r="E8" s="55"/>
      <c r="F8" s="55"/>
      <c r="G8" s="55"/>
      <c r="H8" s="55"/>
      <c r="I8" s="55"/>
      <c r="J8" s="33" t="s">
        <v>13</v>
      </c>
      <c r="K8" s="48"/>
      <c r="L8" s="49"/>
    </row>
    <row r="9" spans="1:12" ht="30" customHeight="1" x14ac:dyDescent="0.25">
      <c r="A9" s="9"/>
      <c r="C9" s="3"/>
      <c r="D9" s="3"/>
      <c r="E9" s="3"/>
      <c r="F9" s="3"/>
      <c r="G9" s="3"/>
      <c r="H9" s="3"/>
      <c r="I9" s="3"/>
      <c r="J9" s="33"/>
      <c r="K9" s="50"/>
      <c r="L9" s="51"/>
    </row>
    <row r="10" spans="1:12" ht="30" customHeight="1" x14ac:dyDescent="0.25">
      <c r="A10" s="9"/>
      <c r="B10" s="30" t="s">
        <v>3</v>
      </c>
      <c r="C10" s="7"/>
      <c r="D10" s="7"/>
      <c r="E10" s="7"/>
      <c r="F10" s="7"/>
      <c r="G10" s="7"/>
      <c r="H10" s="7"/>
      <c r="I10" s="7"/>
      <c r="J10" s="33"/>
      <c r="K10" s="50"/>
      <c r="L10" s="51"/>
    </row>
    <row r="11" spans="1:12" ht="30" customHeight="1" x14ac:dyDescent="0.25">
      <c r="A11" s="18" t="s">
        <v>21</v>
      </c>
      <c r="B11" s="46" t="s">
        <v>1</v>
      </c>
      <c r="C11" s="63" t="s">
        <v>2</v>
      </c>
      <c r="D11" s="64"/>
      <c r="E11" s="63" t="s">
        <v>4</v>
      </c>
      <c r="F11" s="64"/>
      <c r="G11" s="63" t="s">
        <v>5</v>
      </c>
      <c r="H11" s="64"/>
      <c r="I11" s="47" t="s">
        <v>6</v>
      </c>
      <c r="J11" s="33"/>
      <c r="K11" s="50"/>
      <c r="L11" s="51"/>
    </row>
    <row r="12" spans="1:12" ht="30" customHeight="1" x14ac:dyDescent="0.25">
      <c r="A12" s="18" t="s">
        <v>19</v>
      </c>
      <c r="B12" s="14"/>
      <c r="C12" s="65"/>
      <c r="D12" s="65"/>
      <c r="E12" s="65"/>
      <c r="F12" s="65"/>
      <c r="G12" s="65"/>
      <c r="H12" s="65"/>
      <c r="I12" s="15"/>
      <c r="J12" s="33"/>
      <c r="K12" s="50"/>
      <c r="L12" s="51"/>
    </row>
    <row r="13" spans="1:12" ht="30" customHeight="1" x14ac:dyDescent="0.25">
      <c r="A13" s="18" t="s">
        <v>20</v>
      </c>
      <c r="B13" s="19"/>
      <c r="C13" s="66"/>
      <c r="D13" s="66"/>
      <c r="E13" s="66"/>
      <c r="F13" s="66"/>
      <c r="G13" s="66"/>
      <c r="H13" s="66"/>
      <c r="I13" s="25"/>
      <c r="J13" s="37"/>
      <c r="K13" s="16"/>
      <c r="L13" s="11"/>
    </row>
    <row r="14" spans="1:12" ht="30" customHeight="1" x14ac:dyDescent="0.25">
      <c r="A14" s="18" t="s">
        <v>19</v>
      </c>
      <c r="B14" s="14"/>
      <c r="C14" s="65"/>
      <c r="D14" s="65"/>
      <c r="E14" s="65"/>
      <c r="F14" s="65"/>
      <c r="G14" s="65"/>
      <c r="H14" s="65"/>
      <c r="I14" s="15"/>
      <c r="J14" s="33" t="s">
        <v>4</v>
      </c>
      <c r="K14" s="48"/>
      <c r="L14" s="49"/>
    </row>
    <row r="15" spans="1:12" ht="30" customHeight="1" x14ac:dyDescent="0.25">
      <c r="A15" s="18" t="s">
        <v>20</v>
      </c>
      <c r="B15" s="19"/>
      <c r="C15" s="66"/>
      <c r="D15" s="66"/>
      <c r="E15" s="66"/>
      <c r="F15" s="66"/>
      <c r="G15" s="66"/>
      <c r="H15" s="66"/>
      <c r="I15" s="25"/>
      <c r="J15" s="33"/>
      <c r="K15" s="50"/>
      <c r="L15" s="51"/>
    </row>
    <row r="16" spans="1:12" ht="30" customHeight="1" x14ac:dyDescent="0.25">
      <c r="A16" s="18" t="s">
        <v>19</v>
      </c>
      <c r="B16" s="14"/>
      <c r="C16" s="65"/>
      <c r="D16" s="65"/>
      <c r="E16" s="65"/>
      <c r="F16" s="65"/>
      <c r="G16" s="65"/>
      <c r="H16" s="65"/>
      <c r="I16" s="17"/>
      <c r="J16" s="33"/>
      <c r="K16" s="50"/>
      <c r="L16" s="51"/>
    </row>
    <row r="17" spans="1:12" ht="30" customHeight="1" x14ac:dyDescent="0.25">
      <c r="A17" s="18" t="s">
        <v>20</v>
      </c>
      <c r="B17" s="19"/>
      <c r="C17" s="66"/>
      <c r="D17" s="66"/>
      <c r="E17" s="66"/>
      <c r="F17" s="66"/>
      <c r="G17" s="66"/>
      <c r="H17" s="66"/>
      <c r="I17" s="25"/>
      <c r="J17" s="33"/>
      <c r="K17" s="50"/>
      <c r="L17" s="51"/>
    </row>
    <row r="18" spans="1:12" ht="30" customHeight="1" x14ac:dyDescent="0.25">
      <c r="A18" s="18" t="s">
        <v>19</v>
      </c>
      <c r="B18" s="14"/>
      <c r="C18" s="65"/>
      <c r="D18" s="65"/>
      <c r="E18" s="65"/>
      <c r="F18" s="65"/>
      <c r="G18" s="65"/>
      <c r="H18" s="65"/>
      <c r="I18" s="15"/>
      <c r="J18" s="33"/>
      <c r="K18" s="50"/>
      <c r="L18" s="51"/>
    </row>
    <row r="19" spans="1:12" ht="30" customHeight="1" x14ac:dyDescent="0.25">
      <c r="A19" s="18" t="s">
        <v>20</v>
      </c>
      <c r="B19" s="19"/>
      <c r="C19" s="66"/>
      <c r="D19" s="66"/>
      <c r="E19" s="66"/>
      <c r="F19" s="66"/>
      <c r="G19" s="66"/>
      <c r="H19" s="66"/>
      <c r="I19" s="26"/>
      <c r="J19" s="37"/>
      <c r="K19" s="16"/>
      <c r="L19" s="11"/>
    </row>
    <row r="20" spans="1:12" ht="30" customHeight="1" x14ac:dyDescent="0.25">
      <c r="A20" s="18" t="s">
        <v>19</v>
      </c>
      <c r="B20" s="14"/>
      <c r="C20" s="65"/>
      <c r="D20" s="65"/>
      <c r="E20" s="65"/>
      <c r="F20" s="65"/>
      <c r="G20" s="65"/>
      <c r="H20" s="65"/>
      <c r="I20" s="15"/>
      <c r="J20" s="33" t="s">
        <v>14</v>
      </c>
      <c r="K20" s="48"/>
      <c r="L20" s="49"/>
    </row>
    <row r="21" spans="1:12" ht="30" customHeight="1" x14ac:dyDescent="0.25">
      <c r="A21" s="18" t="s">
        <v>20</v>
      </c>
      <c r="B21" s="19"/>
      <c r="C21" s="66"/>
      <c r="D21" s="66"/>
      <c r="E21" s="66"/>
      <c r="F21" s="66"/>
      <c r="G21" s="66"/>
      <c r="H21" s="66"/>
      <c r="I21" s="25"/>
      <c r="J21" s="33"/>
      <c r="K21" s="50"/>
      <c r="L21" s="51"/>
    </row>
    <row r="22" spans="1:12" ht="30" customHeight="1" x14ac:dyDescent="0.25">
      <c r="A22" s="18" t="s">
        <v>19</v>
      </c>
      <c r="B22" s="14"/>
      <c r="C22" s="65"/>
      <c r="D22" s="65"/>
      <c r="E22" s="65"/>
      <c r="F22" s="65"/>
      <c r="G22" s="65"/>
      <c r="H22" s="65"/>
      <c r="I22" s="15"/>
      <c r="J22" s="33"/>
      <c r="K22" s="50"/>
      <c r="L22" s="51"/>
    </row>
    <row r="23" spans="1:12" ht="30" customHeight="1" x14ac:dyDescent="0.25">
      <c r="A23" s="18" t="s">
        <v>20</v>
      </c>
      <c r="B23" s="19"/>
      <c r="C23" s="66"/>
      <c r="D23" s="66"/>
      <c r="E23" s="66"/>
      <c r="F23" s="66"/>
      <c r="G23" s="66"/>
      <c r="H23" s="66"/>
      <c r="I23" s="25"/>
      <c r="J23" s="33"/>
      <c r="K23" s="50"/>
      <c r="L23" s="51"/>
    </row>
    <row r="24" spans="1:12" ht="30" customHeight="1" x14ac:dyDescent="0.25">
      <c r="A24" s="18" t="s">
        <v>19</v>
      </c>
      <c r="B24" s="14"/>
      <c r="C24" s="65"/>
      <c r="D24" s="65"/>
      <c r="E24" s="65"/>
      <c r="F24" s="65"/>
      <c r="G24" s="65"/>
      <c r="H24" s="65"/>
      <c r="I24" s="15"/>
      <c r="J24" s="33"/>
      <c r="K24" s="50"/>
      <c r="L24" s="51"/>
    </row>
    <row r="25" spans="1:12" ht="30" customHeight="1" x14ac:dyDescent="0.25">
      <c r="A25" s="18" t="s">
        <v>20</v>
      </c>
      <c r="B25" s="19"/>
      <c r="C25" s="66"/>
      <c r="D25" s="66"/>
      <c r="E25" s="66"/>
      <c r="F25" s="66"/>
      <c r="G25" s="66"/>
      <c r="H25" s="66"/>
      <c r="I25" s="25"/>
      <c r="J25" s="37"/>
      <c r="K25" s="16"/>
      <c r="L25" s="11"/>
    </row>
    <row r="26" spans="1:12" ht="30" customHeight="1" x14ac:dyDescent="0.25">
      <c r="A26" s="18" t="s">
        <v>19</v>
      </c>
      <c r="B26" s="14"/>
      <c r="C26" s="65"/>
      <c r="D26" s="65"/>
      <c r="E26" s="65"/>
      <c r="F26" s="65"/>
      <c r="G26" s="65"/>
      <c r="H26" s="65"/>
      <c r="I26" s="15"/>
      <c r="J26" s="33" t="s">
        <v>6</v>
      </c>
      <c r="K26" s="48"/>
      <c r="L26" s="49"/>
    </row>
    <row r="27" spans="1:12" ht="30" customHeight="1" x14ac:dyDescent="0.25">
      <c r="A27" s="18" t="s">
        <v>20</v>
      </c>
      <c r="B27" s="19"/>
      <c r="C27" s="66"/>
      <c r="D27" s="66"/>
      <c r="E27" s="66"/>
      <c r="F27" s="66"/>
      <c r="G27" s="66"/>
      <c r="H27" s="66"/>
      <c r="I27" s="25"/>
      <c r="J27" s="33"/>
      <c r="K27" s="50"/>
      <c r="L27" s="51"/>
    </row>
    <row r="28" spans="1:12" ht="30" customHeight="1" x14ac:dyDescent="0.25">
      <c r="A28" s="18" t="s">
        <v>19</v>
      </c>
      <c r="B28" s="14"/>
      <c r="C28" s="65"/>
      <c r="D28" s="65"/>
      <c r="E28" s="65"/>
      <c r="F28" s="65"/>
      <c r="G28" s="65"/>
      <c r="H28" s="65"/>
      <c r="I28" s="15"/>
      <c r="J28" s="33"/>
      <c r="K28" s="50"/>
      <c r="L28" s="51"/>
    </row>
    <row r="29" spans="1:12" ht="30" customHeight="1" x14ac:dyDescent="0.25">
      <c r="A29" s="18" t="s">
        <v>20</v>
      </c>
      <c r="B29" s="19"/>
      <c r="C29" s="66"/>
      <c r="D29" s="66"/>
      <c r="E29" s="66"/>
      <c r="F29" s="66"/>
      <c r="G29" s="66"/>
      <c r="H29" s="66"/>
      <c r="I29" s="25"/>
      <c r="J29" s="33"/>
      <c r="K29" s="50"/>
      <c r="L29" s="51"/>
    </row>
    <row r="30" spans="1:12" ht="30" customHeight="1" x14ac:dyDescent="0.25">
      <c r="A30" s="18" t="s">
        <v>19</v>
      </c>
      <c r="B30" s="14"/>
      <c r="C30" s="65"/>
      <c r="D30" s="65"/>
      <c r="E30" s="65"/>
      <c r="F30" s="65"/>
      <c r="G30" s="65"/>
      <c r="H30" s="65"/>
      <c r="I30" s="15"/>
      <c r="J30" s="33"/>
      <c r="K30" s="50"/>
      <c r="L30" s="51"/>
    </row>
    <row r="31" spans="1:12" ht="30" customHeight="1" x14ac:dyDescent="0.25">
      <c r="A31" s="18" t="s">
        <v>20</v>
      </c>
      <c r="B31" s="22"/>
      <c r="C31" s="67"/>
      <c r="D31" s="67"/>
      <c r="E31" s="67"/>
      <c r="F31" s="67"/>
      <c r="G31" s="67"/>
      <c r="H31" s="67"/>
      <c r="I31" s="23"/>
      <c r="J31" s="8"/>
      <c r="K31" s="16"/>
      <c r="L31" s="11"/>
    </row>
  </sheetData>
  <mergeCells count="64">
    <mergeCell ref="C31:D31"/>
    <mergeCell ref="E31:F31"/>
    <mergeCell ref="G31:H31"/>
    <mergeCell ref="C29:D29"/>
    <mergeCell ref="E29:F29"/>
    <mergeCell ref="G29:H29"/>
    <mergeCell ref="C30:D30"/>
    <mergeCell ref="E30:F30"/>
    <mergeCell ref="G30:H30"/>
    <mergeCell ref="C27:D27"/>
    <mergeCell ref="E27:F27"/>
    <mergeCell ref="G27:H27"/>
    <mergeCell ref="C28:D28"/>
    <mergeCell ref="E28:F28"/>
    <mergeCell ref="G28:H28"/>
    <mergeCell ref="C25:D25"/>
    <mergeCell ref="E25:F25"/>
    <mergeCell ref="G25:H25"/>
    <mergeCell ref="C26:D26"/>
    <mergeCell ref="E26:F26"/>
    <mergeCell ref="G26:H26"/>
    <mergeCell ref="C23:D23"/>
    <mergeCell ref="E23:F23"/>
    <mergeCell ref="G23:H23"/>
    <mergeCell ref="C24:D24"/>
    <mergeCell ref="E24:F24"/>
    <mergeCell ref="G24:H24"/>
    <mergeCell ref="C21:D21"/>
    <mergeCell ref="E21:F21"/>
    <mergeCell ref="G21:H21"/>
    <mergeCell ref="C22:D22"/>
    <mergeCell ref="E22:F22"/>
    <mergeCell ref="G22:H22"/>
    <mergeCell ref="C19:D19"/>
    <mergeCell ref="E19:F19"/>
    <mergeCell ref="G19:H19"/>
    <mergeCell ref="C20:D20"/>
    <mergeCell ref="E20:F20"/>
    <mergeCell ref="G20:H20"/>
    <mergeCell ref="C17:D17"/>
    <mergeCell ref="E17:F17"/>
    <mergeCell ref="G17:H17"/>
    <mergeCell ref="C18:D18"/>
    <mergeCell ref="E18:F18"/>
    <mergeCell ref="G18:H18"/>
    <mergeCell ref="C15:D15"/>
    <mergeCell ref="E15:F15"/>
    <mergeCell ref="G15:H15"/>
    <mergeCell ref="C16:D16"/>
    <mergeCell ref="E16:F16"/>
    <mergeCell ref="G16:H16"/>
    <mergeCell ref="C13:D13"/>
    <mergeCell ref="E13:F13"/>
    <mergeCell ref="G13:H13"/>
    <mergeCell ref="C14:D14"/>
    <mergeCell ref="E14:F14"/>
    <mergeCell ref="G14:H14"/>
    <mergeCell ref="B2:B8"/>
    <mergeCell ref="C11:D11"/>
    <mergeCell ref="E11:F11"/>
    <mergeCell ref="G11:H11"/>
    <mergeCell ref="C12:D12"/>
    <mergeCell ref="E12:F12"/>
    <mergeCell ref="G12:H12"/>
  </mergeCells>
  <conditionalFormatting sqref="B13:I13 B15:I15 B17:I17 B19:I19 B21:I21 B23:I23 B25:I25 B27:I27 B29:I29 B31:I31">
    <cfRule type="expression" dxfId="97" priority="30">
      <formula>B13&lt;&gt;""</formula>
    </cfRule>
  </conditionalFormatting>
  <conditionalFormatting sqref="B12:I12 B14:I14 B16:I16 B18:I18 B20:I20 B22:I22 B24:I24 B26:I26 B28:I28 B30:I30">
    <cfRule type="expression" dxfId="96" priority="29">
      <formula>B12&lt;&gt;""</formula>
    </cfRule>
  </conditionalFormatting>
  <conditionalFormatting sqref="B13:I13 B15:I15 B17:I17 B19:I19 B21:I21 B23:I23 B25:I25 B27:I27 B29:I29">
    <cfRule type="expression" dxfId="95" priority="28">
      <formula>COLUMN(B12)&gt;=2</formula>
    </cfRule>
  </conditionalFormatting>
  <conditionalFormatting sqref="B12:I31">
    <cfRule type="expression" dxfId="94" priority="27">
      <formula>COLUMN(B12)&gt;2</formula>
    </cfRule>
  </conditionalFormatting>
  <conditionalFormatting sqref="C3:I8">
    <cfRule type="expression" dxfId="93" priority="3">
      <formula>VLOOKUP(DAY(C3),AssignmentDays,1,FALSE)=DAY(C3)</formula>
    </cfRule>
  </conditionalFormatting>
  <conditionalFormatting sqref="C3:H3">
    <cfRule type="expression" dxfId="92" priority="2" stopIfTrue="1">
      <formula>DAY(C3)&gt;8</formula>
    </cfRule>
  </conditionalFormatting>
  <conditionalFormatting sqref="C7:I8">
    <cfRule type="expression" dxfId="91" priority="1" stopIfTrue="1">
      <formula>AND(DAY(C7)&gt;=1,DAY(C7)&lt;=15)</formula>
    </cfRule>
  </conditionalFormatting>
  <dataValidations disablePrompts="1" xWindow="137" yWindow="495" count="13">
    <dataValidation allowBlank="1" showInputMessage="1" showErrorMessage="1" prompt="Enter class in this row from columns B to I" sqref="B13"/>
    <dataValidation allowBlank="1" showInputMessage="1" showErrorMessage="1" prompt="Enter time in this row  from columns B to I" sqref="B12"/>
    <dataValidation allowBlank="1" showInputMessage="1" showErrorMessage="1" prompt="If this row contains a number less than the previous number or row of numbers, then this row contains dates for the next calendar month" sqref="C8"/>
    <dataValidation allowBlank="1" showInputMessage="1" showErrorMessage="1" prompt="If this cell doesn’t contain the number 1, then it is a day from a previous month. Cells C3:I8 contain dates for the current month" sqref="C3"/>
    <dataValidation allowBlank="1" showInputMessage="1" showErrorMessage="1" prompt="Cells C2:I2 contain weekdays" sqref="C2"/>
    <dataValidation allowBlank="1" showInputMessage="1" showErrorMessage="1" prompt="Prepare a weekly schedule &amp; create an assignment list in this worksheet. Assignments are automatically highlighted in monthly calendar for the year entered in B1 on Jan worksheet" sqref="A1"/>
    <dataValidation allowBlank="1" showInputMessage="1" showErrorMessage="1" prompt="In this column, weekdays are aggregated, with six rows for assignments for each grouped weekday of the month. To add more assignments, create new rows. The items in the calendar on the left will be highlighted." sqref="J1"/>
    <dataValidation allowBlank="1" showInputMessage="1" showErrorMessage="1" prompt="Enter the assignment details in this column that correspond to the weekday in column J and day in column K for the calendar month at left" sqref="L1"/>
    <dataValidation allowBlank="1" showInputMessage="1" showErrorMessage="1" prompt="In this column, write the month's assignment day, which corresponds to the weekday in column J. This date will draw attention to the assignment in the left-hand calendar." sqref="K1"/>
    <dataValidation allowBlank="1" showInputMessage="1" showErrorMessage="1" prompt="Weekdays are in this row, from Monday to Friday" sqref="B11"/>
    <dataValidation allowBlank="1" showInputMessage="1" showErrorMessage="1" prompt="Enter the time of your class and under it, in a new row, the class name for each weekday in columns B to I. Repeat this pattern for all classes in subsequent rows" sqref="B10"/>
    <dataValidation allowBlank="1" showInputMessage="1" showErrorMessage="1" prompt="Enter year in this cell" sqref="B1"/>
    <dataValidation allowBlank="1" showInputMessage="1" showErrorMessage="1" prompt="The assignment list entries for the month of March are automatically highlighted in the calendar. Assignments are written in a darker font. The days that correspond to the previous or following month have a lighter typeface." sqref="B2:B8"/>
  </dataValidations>
  <printOptions horizontalCentered="1" verticalCentered="1"/>
  <pageMargins left="0.5" right="0.5" top="0.5" bottom="0.5" header="0.3" footer="0.3"/>
  <pageSetup scale="58"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pageSetUpPr fitToPage="1"/>
  </sheetPr>
  <dimension ref="A1:L33"/>
  <sheetViews>
    <sheetView showGridLines="0" showRuler="0" view="pageLayout" topLeftCell="B1" workbookViewId="0">
      <selection activeCell="K5" sqref="K5"/>
    </sheetView>
  </sheetViews>
  <sheetFormatPr defaultColWidth="8.625" defaultRowHeight="30" customHeight="1" x14ac:dyDescent="0.25"/>
  <cols>
    <col min="1" max="1" width="2.625" style="1" customWidth="1"/>
    <col min="2" max="2" width="20.625" style="10" customWidth="1"/>
    <col min="3" max="8" width="10.625" style="1" customWidth="1"/>
    <col min="9" max="9" width="20.625" style="1" customWidth="1"/>
    <col min="10" max="10" width="10.625" style="8" customWidth="1"/>
    <col min="11" max="11" width="10.625" style="2" customWidth="1"/>
    <col min="12" max="12" width="70.625" style="1" customWidth="1"/>
    <col min="13" max="13" width="2.625" customWidth="1"/>
  </cols>
  <sheetData>
    <row r="1" spans="1:12" ht="30" customHeight="1" x14ac:dyDescent="0.2">
      <c r="A1" s="10"/>
      <c r="B1" s="45">
        <v>2027</v>
      </c>
      <c r="C1" s="40"/>
      <c r="D1" s="42"/>
      <c r="E1" s="42"/>
      <c r="F1" s="42"/>
      <c r="G1" s="42"/>
      <c r="H1" s="42"/>
      <c r="I1" s="42"/>
      <c r="J1" s="43" t="s">
        <v>23</v>
      </c>
      <c r="K1" s="43" t="s">
        <v>24</v>
      </c>
      <c r="L1" s="44" t="s">
        <v>0</v>
      </c>
    </row>
    <row r="2" spans="1:12" ht="30" customHeight="1" x14ac:dyDescent="0.25">
      <c r="A2" s="9"/>
      <c r="B2" s="60" t="s">
        <v>27</v>
      </c>
      <c r="C2" s="5" t="s">
        <v>1</v>
      </c>
      <c r="D2" s="5" t="s">
        <v>13</v>
      </c>
      <c r="E2" s="5" t="s">
        <v>4</v>
      </c>
      <c r="F2" s="5" t="s">
        <v>14</v>
      </c>
      <c r="G2" s="5" t="s">
        <v>6</v>
      </c>
      <c r="H2" s="5" t="s">
        <v>16</v>
      </c>
      <c r="I2" s="5" t="s">
        <v>17</v>
      </c>
      <c r="J2" s="33" t="s">
        <v>1</v>
      </c>
      <c r="K2" s="48"/>
      <c r="L2" s="49"/>
    </row>
    <row r="3" spans="1:12" ht="30" customHeight="1" x14ac:dyDescent="0.25">
      <c r="A3" s="9"/>
      <c r="B3" s="69"/>
      <c r="C3" s="4">
        <v>29</v>
      </c>
      <c r="D3" s="4">
        <v>30</v>
      </c>
      <c r="E3" s="4">
        <v>31</v>
      </c>
      <c r="F3" s="4">
        <f>IF(DAY(JulSun1)=1,JulSun1-3,JulSun1+4)</f>
        <v>46569</v>
      </c>
      <c r="G3" s="4">
        <f>IF(DAY(JulSun1)=1,JulSun1-2,JulSun1+5)</f>
        <v>46570</v>
      </c>
      <c r="H3" s="4">
        <f>IF(DAY(JulSun1)=1,JulSun1-1,JulSun1+6)</f>
        <v>46571</v>
      </c>
      <c r="I3" s="4">
        <f>IF(DAY(JulSun1)=1,JulSun1,JulSun1+7)</f>
        <v>46572</v>
      </c>
      <c r="J3" s="33"/>
      <c r="K3" s="50"/>
      <c r="L3" s="51"/>
    </row>
    <row r="4" spans="1:12" ht="30" customHeight="1" x14ac:dyDescent="0.25">
      <c r="A4" s="9"/>
      <c r="B4" s="69"/>
      <c r="C4" s="4">
        <f>IF(DAY(JulSun1)=1,JulSun1+1,JulSun1+8)</f>
        <v>46573</v>
      </c>
      <c r="D4" s="59">
        <f>IF(DAY(JulSun1)=1,JulSun1+2,JulSun1+9)</f>
        <v>46574</v>
      </c>
      <c r="E4" s="4">
        <f>IF(DAY(JulSun1)=1,JulSun1+3,JulSun1+10)</f>
        <v>46575</v>
      </c>
      <c r="F4" s="4">
        <f>IF(DAY(JulSun1)=1,JulSun1+4,JulSun1+11)</f>
        <v>46576</v>
      </c>
      <c r="G4" s="4">
        <f>IF(DAY(JulSun1)=1,JulSun1+5,JulSun1+12)</f>
        <v>46577</v>
      </c>
      <c r="H4" s="4">
        <f>IF(DAY(JulSun1)=1,JulSun1+6,JulSun1+13)</f>
        <v>46578</v>
      </c>
      <c r="I4" s="4">
        <f>IF(DAY(JulSun1)=1,JulSun1+7,JulSun1+14)</f>
        <v>46579</v>
      </c>
      <c r="J4" s="33"/>
      <c r="K4" s="50"/>
      <c r="L4" s="51"/>
    </row>
    <row r="5" spans="1:12" ht="30" customHeight="1" x14ac:dyDescent="0.25">
      <c r="A5" s="9"/>
      <c r="B5" s="69"/>
      <c r="C5" s="4">
        <f>IF(DAY(JulSun1)=1,JulSun1+8,JulSun1+15)</f>
        <v>46580</v>
      </c>
      <c r="D5" s="4">
        <f>IF(DAY(JulSun1)=1,JulSun1+9,JulSun1+16)</f>
        <v>46581</v>
      </c>
      <c r="E5" s="4">
        <f>IF(DAY(JulSun1)=1,JulSun1+10,JulSun1+17)</f>
        <v>46582</v>
      </c>
      <c r="F5" s="4">
        <f>IF(DAY(JulSun1)=1,JulSun1+11,JulSun1+18)</f>
        <v>46583</v>
      </c>
      <c r="G5" s="4">
        <f>IF(DAY(JulSun1)=1,JulSun1+12,JulSun1+19)</f>
        <v>46584</v>
      </c>
      <c r="H5" s="4">
        <f>IF(DAY(JulSun1)=1,JulSun1+13,JulSun1+20)</f>
        <v>46585</v>
      </c>
      <c r="I5" s="4">
        <f>IF(DAY(JulSun1)=1,JulSun1+14,JulSun1+21)</f>
        <v>46586</v>
      </c>
      <c r="J5" s="33"/>
      <c r="K5" s="50"/>
      <c r="L5" s="51"/>
    </row>
    <row r="6" spans="1:12" ht="30" customHeight="1" x14ac:dyDescent="0.25">
      <c r="A6" s="9"/>
      <c r="B6" s="69"/>
      <c r="C6" s="4">
        <f>IF(DAY(JulSun1)=1,JulSun1+15,JulSun1+22)</f>
        <v>46587</v>
      </c>
      <c r="D6" s="4">
        <f>IF(DAY(JulSun1)=1,JulSun1+16,JulSun1+23)</f>
        <v>46588</v>
      </c>
      <c r="E6" s="4">
        <f>IF(DAY(JulSun1)=1,JulSun1+17,JulSun1+24)</f>
        <v>46589</v>
      </c>
      <c r="F6" s="4">
        <f>IF(DAY(JulSun1)=1,JulSun1+18,JulSun1+25)</f>
        <v>46590</v>
      </c>
      <c r="G6" s="4">
        <f>IF(DAY(JulSun1)=1,JulSun1+19,JulSun1+26)</f>
        <v>46591</v>
      </c>
      <c r="H6" s="4">
        <f>IF(DAY(JulSun1)=1,JulSun1+20,JulSun1+27)</f>
        <v>46592</v>
      </c>
      <c r="I6" s="4">
        <f>IF(DAY(JulSun1)=1,JulSun1+21,JulSun1+28)</f>
        <v>46593</v>
      </c>
      <c r="J6" s="33"/>
      <c r="K6" s="50"/>
      <c r="L6" s="51"/>
    </row>
    <row r="7" spans="1:12" ht="30" customHeight="1" x14ac:dyDescent="0.25">
      <c r="A7" s="9"/>
      <c r="B7" s="69"/>
      <c r="C7" s="4">
        <f>IF(DAY(JulSun1)=1,JulSun1+22,JulSun1+29)</f>
        <v>46594</v>
      </c>
      <c r="D7" s="4">
        <f>IF(DAY(JulSun1)=1,JulSun1+23,JulSun1+30)</f>
        <v>46595</v>
      </c>
      <c r="E7" s="4">
        <f>IF(DAY(JulSun1)=1,JulSun1+24,JulSun1+31)</f>
        <v>46596</v>
      </c>
      <c r="F7" s="4">
        <f>IF(DAY(JulSun1)=1,JulSun1+25,JulSun1+32)</f>
        <v>46597</v>
      </c>
      <c r="G7" s="4">
        <v>30</v>
      </c>
      <c r="H7" s="4">
        <v>1</v>
      </c>
      <c r="I7" s="4">
        <v>2</v>
      </c>
      <c r="J7" s="37"/>
      <c r="K7" s="16"/>
      <c r="L7" s="11"/>
    </row>
    <row r="8" spans="1:12" ht="30" customHeight="1" x14ac:dyDescent="0.25">
      <c r="A8" s="9"/>
      <c r="B8" s="70"/>
      <c r="C8" s="4"/>
      <c r="D8" s="4"/>
      <c r="E8" s="4"/>
      <c r="F8" s="4"/>
      <c r="G8" s="4"/>
      <c r="H8" s="4"/>
      <c r="I8" s="4"/>
      <c r="J8" s="33" t="s">
        <v>13</v>
      </c>
      <c r="K8" s="48"/>
      <c r="L8" s="49"/>
    </row>
    <row r="9" spans="1:12" ht="30" customHeight="1" x14ac:dyDescent="0.25">
      <c r="A9" s="9"/>
      <c r="C9" s="3"/>
      <c r="D9" s="3"/>
      <c r="E9" s="3"/>
      <c r="F9" s="3"/>
      <c r="G9" s="3"/>
      <c r="H9" s="3"/>
      <c r="I9" s="3"/>
      <c r="J9" s="33"/>
      <c r="K9" s="50"/>
      <c r="L9" s="51"/>
    </row>
    <row r="10" spans="1:12" ht="30" customHeight="1" x14ac:dyDescent="0.25">
      <c r="A10" s="9"/>
      <c r="B10" s="30" t="s">
        <v>3</v>
      </c>
      <c r="C10" s="7"/>
      <c r="D10" s="7"/>
      <c r="E10" s="7"/>
      <c r="F10" s="7"/>
      <c r="G10" s="7"/>
      <c r="H10" s="7"/>
      <c r="I10" s="7"/>
      <c r="J10" s="33"/>
      <c r="K10" s="50"/>
      <c r="L10" s="51"/>
    </row>
    <row r="11" spans="1:12" ht="30" customHeight="1" x14ac:dyDescent="0.25">
      <c r="A11" s="18" t="s">
        <v>21</v>
      </c>
      <c r="B11" s="46" t="s">
        <v>1</v>
      </c>
      <c r="C11" s="63" t="s">
        <v>2</v>
      </c>
      <c r="D11" s="64"/>
      <c r="E11" s="63" t="s">
        <v>4</v>
      </c>
      <c r="F11" s="64"/>
      <c r="G11" s="63" t="s">
        <v>5</v>
      </c>
      <c r="H11" s="64"/>
      <c r="I11" s="47" t="s">
        <v>6</v>
      </c>
      <c r="J11" s="33"/>
      <c r="K11" s="50"/>
      <c r="L11" s="51"/>
    </row>
    <row r="12" spans="1:12" ht="30" customHeight="1" x14ac:dyDescent="0.25">
      <c r="A12" s="18" t="s">
        <v>19</v>
      </c>
      <c r="B12" s="14"/>
      <c r="C12" s="65"/>
      <c r="D12" s="65"/>
      <c r="E12" s="65"/>
      <c r="F12" s="65"/>
      <c r="G12" s="65"/>
      <c r="H12" s="65"/>
      <c r="I12" s="15"/>
      <c r="J12" s="33"/>
      <c r="K12" s="50"/>
      <c r="L12" s="51"/>
    </row>
    <row r="13" spans="1:12" ht="30" customHeight="1" x14ac:dyDescent="0.25">
      <c r="A13" s="18" t="s">
        <v>20</v>
      </c>
      <c r="B13" s="19"/>
      <c r="C13" s="66"/>
      <c r="D13" s="66"/>
      <c r="E13" s="66"/>
      <c r="F13" s="66"/>
      <c r="G13" s="66"/>
      <c r="H13" s="66"/>
      <c r="I13" s="25"/>
      <c r="J13" s="37"/>
      <c r="K13" s="16"/>
      <c r="L13" s="11"/>
    </row>
    <row r="14" spans="1:12" ht="30" customHeight="1" x14ac:dyDescent="0.25">
      <c r="A14" s="18" t="s">
        <v>19</v>
      </c>
      <c r="B14" s="14"/>
      <c r="C14" s="65"/>
      <c r="D14" s="65"/>
      <c r="E14" s="65"/>
      <c r="F14" s="65"/>
      <c r="G14" s="65"/>
      <c r="H14" s="65"/>
      <c r="I14" s="15"/>
      <c r="J14" s="33" t="s">
        <v>4</v>
      </c>
      <c r="K14" s="48"/>
      <c r="L14" s="49"/>
    </row>
    <row r="15" spans="1:12" ht="30" customHeight="1" x14ac:dyDescent="0.25">
      <c r="A15" s="18" t="s">
        <v>20</v>
      </c>
      <c r="B15" s="19"/>
      <c r="C15" s="66"/>
      <c r="D15" s="66"/>
      <c r="E15" s="66"/>
      <c r="F15" s="66"/>
      <c r="G15" s="66"/>
      <c r="H15" s="66"/>
      <c r="I15" s="25"/>
      <c r="J15" s="33"/>
      <c r="K15" s="50"/>
      <c r="L15" s="51"/>
    </row>
    <row r="16" spans="1:12" ht="30" customHeight="1" x14ac:dyDescent="0.25">
      <c r="A16" s="18" t="s">
        <v>19</v>
      </c>
      <c r="B16" s="14"/>
      <c r="C16" s="65"/>
      <c r="D16" s="65"/>
      <c r="E16" s="65"/>
      <c r="F16" s="65"/>
      <c r="G16" s="65"/>
      <c r="H16" s="65"/>
      <c r="I16" s="17"/>
      <c r="J16" s="33"/>
      <c r="K16" s="50"/>
      <c r="L16" s="51"/>
    </row>
    <row r="17" spans="1:12" ht="30" customHeight="1" x14ac:dyDescent="0.25">
      <c r="A17" s="18" t="s">
        <v>20</v>
      </c>
      <c r="B17" s="19"/>
      <c r="C17" s="66"/>
      <c r="D17" s="66"/>
      <c r="E17" s="66"/>
      <c r="F17" s="66"/>
      <c r="G17" s="66"/>
      <c r="H17" s="66"/>
      <c r="I17" s="25"/>
      <c r="J17" s="33"/>
      <c r="K17" s="50"/>
      <c r="L17" s="51"/>
    </row>
    <row r="18" spans="1:12" ht="30" customHeight="1" x14ac:dyDescent="0.25">
      <c r="A18" s="18" t="s">
        <v>19</v>
      </c>
      <c r="B18" s="14"/>
      <c r="C18" s="65"/>
      <c r="D18" s="65"/>
      <c r="E18" s="65"/>
      <c r="F18" s="65"/>
      <c r="G18" s="65"/>
      <c r="H18" s="65"/>
      <c r="I18" s="15"/>
      <c r="J18" s="33"/>
      <c r="K18" s="50"/>
      <c r="L18" s="51"/>
    </row>
    <row r="19" spans="1:12" ht="30" customHeight="1" x14ac:dyDescent="0.25">
      <c r="A19" s="18" t="s">
        <v>20</v>
      </c>
      <c r="B19" s="19"/>
      <c r="C19" s="66"/>
      <c r="D19" s="66"/>
      <c r="E19" s="66"/>
      <c r="F19" s="66"/>
      <c r="G19" s="66"/>
      <c r="H19" s="66"/>
      <c r="I19" s="26"/>
      <c r="J19" s="37"/>
      <c r="K19" s="16"/>
      <c r="L19" s="11"/>
    </row>
    <row r="20" spans="1:12" ht="30" customHeight="1" x14ac:dyDescent="0.25">
      <c r="A20" s="18" t="s">
        <v>19</v>
      </c>
      <c r="B20" s="14"/>
      <c r="C20" s="65"/>
      <c r="D20" s="65"/>
      <c r="E20" s="65"/>
      <c r="F20" s="65"/>
      <c r="G20" s="65"/>
      <c r="H20" s="65"/>
      <c r="I20" s="15"/>
      <c r="J20" s="33" t="s">
        <v>14</v>
      </c>
      <c r="K20" s="48"/>
      <c r="L20" s="49"/>
    </row>
    <row r="21" spans="1:12" ht="30" customHeight="1" x14ac:dyDescent="0.25">
      <c r="A21" s="18" t="s">
        <v>20</v>
      </c>
      <c r="B21" s="19"/>
      <c r="C21" s="66"/>
      <c r="D21" s="66"/>
      <c r="E21" s="66"/>
      <c r="F21" s="66"/>
      <c r="G21" s="66"/>
      <c r="H21" s="66"/>
      <c r="I21" s="25"/>
      <c r="J21" s="33"/>
      <c r="K21" s="50"/>
      <c r="L21" s="51"/>
    </row>
    <row r="22" spans="1:12" ht="30" customHeight="1" x14ac:dyDescent="0.25">
      <c r="A22" s="18" t="s">
        <v>19</v>
      </c>
      <c r="B22" s="14"/>
      <c r="C22" s="65"/>
      <c r="D22" s="65"/>
      <c r="E22" s="65"/>
      <c r="F22" s="65"/>
      <c r="G22" s="65"/>
      <c r="H22" s="65"/>
      <c r="I22" s="15"/>
      <c r="J22" s="33"/>
      <c r="K22" s="50"/>
      <c r="L22" s="51"/>
    </row>
    <row r="23" spans="1:12" ht="30" customHeight="1" x14ac:dyDescent="0.25">
      <c r="A23" s="18" t="s">
        <v>20</v>
      </c>
      <c r="B23" s="19"/>
      <c r="C23" s="66"/>
      <c r="D23" s="66"/>
      <c r="E23" s="66"/>
      <c r="F23" s="66"/>
      <c r="G23" s="66"/>
      <c r="H23" s="66"/>
      <c r="I23" s="25"/>
      <c r="J23" s="33"/>
      <c r="K23" s="50"/>
      <c r="L23" s="51"/>
    </row>
    <row r="24" spans="1:12" ht="30" customHeight="1" x14ac:dyDescent="0.25">
      <c r="A24" s="18" t="s">
        <v>19</v>
      </c>
      <c r="B24" s="14"/>
      <c r="C24" s="65"/>
      <c r="D24" s="65"/>
      <c r="E24" s="65"/>
      <c r="F24" s="65"/>
      <c r="G24" s="65"/>
      <c r="H24" s="65"/>
      <c r="I24" s="15"/>
      <c r="J24" s="33"/>
      <c r="K24" s="50"/>
      <c r="L24" s="51"/>
    </row>
    <row r="25" spans="1:12" ht="30" customHeight="1" x14ac:dyDescent="0.25">
      <c r="A25" s="18" t="s">
        <v>20</v>
      </c>
      <c r="B25" s="19"/>
      <c r="C25" s="66"/>
      <c r="D25" s="66"/>
      <c r="E25" s="66"/>
      <c r="F25" s="66"/>
      <c r="G25" s="66"/>
      <c r="H25" s="66"/>
      <c r="I25" s="25"/>
      <c r="J25" s="37"/>
      <c r="K25" s="16"/>
      <c r="L25" s="11"/>
    </row>
    <row r="26" spans="1:12" ht="30" customHeight="1" x14ac:dyDescent="0.25">
      <c r="A26" s="18" t="s">
        <v>19</v>
      </c>
      <c r="B26" s="14"/>
      <c r="C26" s="65"/>
      <c r="D26" s="65"/>
      <c r="E26" s="65"/>
      <c r="F26" s="65"/>
      <c r="G26" s="65"/>
      <c r="H26" s="65"/>
      <c r="I26" s="15"/>
      <c r="J26" s="33" t="s">
        <v>6</v>
      </c>
      <c r="K26" s="48"/>
      <c r="L26" s="49" t="s">
        <v>18</v>
      </c>
    </row>
    <row r="27" spans="1:12" ht="30" customHeight="1" x14ac:dyDescent="0.25">
      <c r="A27" s="18" t="s">
        <v>20</v>
      </c>
      <c r="B27" s="19"/>
      <c r="C27" s="66"/>
      <c r="D27" s="66"/>
      <c r="E27" s="66"/>
      <c r="F27" s="66"/>
      <c r="G27" s="66"/>
      <c r="H27" s="66"/>
      <c r="I27" s="25"/>
      <c r="J27" s="33"/>
      <c r="K27" s="50"/>
      <c r="L27" s="51"/>
    </row>
    <row r="28" spans="1:12" ht="30" customHeight="1" x14ac:dyDescent="0.25">
      <c r="A28" s="18" t="s">
        <v>19</v>
      </c>
      <c r="B28" s="14"/>
      <c r="C28" s="65"/>
      <c r="D28" s="65"/>
      <c r="E28" s="65"/>
      <c r="F28" s="65"/>
      <c r="G28" s="65"/>
      <c r="H28" s="65"/>
      <c r="I28" s="15"/>
      <c r="J28" s="33"/>
      <c r="K28" s="50"/>
      <c r="L28" s="51"/>
    </row>
    <row r="29" spans="1:12" ht="30" customHeight="1" x14ac:dyDescent="0.25">
      <c r="A29" s="18" t="s">
        <v>20</v>
      </c>
      <c r="B29" s="19"/>
      <c r="C29" s="66"/>
      <c r="D29" s="66"/>
      <c r="E29" s="66"/>
      <c r="F29" s="66"/>
      <c r="G29" s="66"/>
      <c r="H29" s="66"/>
      <c r="I29" s="25"/>
      <c r="J29" s="33"/>
      <c r="K29" s="50"/>
      <c r="L29" s="51"/>
    </row>
    <row r="30" spans="1:12" ht="30" customHeight="1" x14ac:dyDescent="0.25">
      <c r="A30" s="18" t="s">
        <v>19</v>
      </c>
      <c r="B30" s="14"/>
      <c r="C30" s="65"/>
      <c r="D30" s="65"/>
      <c r="E30" s="65"/>
      <c r="F30" s="65"/>
      <c r="G30" s="65"/>
      <c r="H30" s="65"/>
      <c r="I30" s="15"/>
      <c r="K30" s="50"/>
      <c r="L30" s="51"/>
    </row>
    <row r="31" spans="1:12" ht="30" customHeight="1" x14ac:dyDescent="0.25">
      <c r="A31" s="18" t="s">
        <v>20</v>
      </c>
      <c r="B31" s="22"/>
      <c r="C31" s="67"/>
      <c r="D31" s="67"/>
      <c r="E31" s="67"/>
      <c r="F31" s="67"/>
      <c r="G31" s="67"/>
      <c r="H31" s="67"/>
      <c r="I31" s="23"/>
      <c r="K31" s="16"/>
      <c r="L31" s="11"/>
    </row>
    <row r="32" spans="1:12" ht="30" customHeight="1" x14ac:dyDescent="0.25">
      <c r="K32" s="13"/>
      <c r="L32" s="52"/>
    </row>
    <row r="33" spans="11:12" ht="30" customHeight="1" x14ac:dyDescent="0.25">
      <c r="K33" s="53"/>
      <c r="L33" s="54"/>
    </row>
  </sheetData>
  <mergeCells count="64">
    <mergeCell ref="C31:D31"/>
    <mergeCell ref="E31:F31"/>
    <mergeCell ref="G31:H31"/>
    <mergeCell ref="C29:D29"/>
    <mergeCell ref="E29:F29"/>
    <mergeCell ref="G29:H29"/>
    <mergeCell ref="C30:D30"/>
    <mergeCell ref="E30:F30"/>
    <mergeCell ref="G30:H30"/>
    <mergeCell ref="C27:D27"/>
    <mergeCell ref="E27:F27"/>
    <mergeCell ref="G27:H27"/>
    <mergeCell ref="C28:D28"/>
    <mergeCell ref="E28:F28"/>
    <mergeCell ref="G28:H28"/>
    <mergeCell ref="C25:D25"/>
    <mergeCell ref="E25:F25"/>
    <mergeCell ref="G25:H25"/>
    <mergeCell ref="C26:D26"/>
    <mergeCell ref="E26:F26"/>
    <mergeCell ref="G26:H26"/>
    <mergeCell ref="C23:D23"/>
    <mergeCell ref="E23:F23"/>
    <mergeCell ref="G23:H23"/>
    <mergeCell ref="C24:D24"/>
    <mergeCell ref="E24:F24"/>
    <mergeCell ref="G24:H24"/>
    <mergeCell ref="C21:D21"/>
    <mergeCell ref="E21:F21"/>
    <mergeCell ref="G21:H21"/>
    <mergeCell ref="C22:D22"/>
    <mergeCell ref="E22:F22"/>
    <mergeCell ref="G22:H22"/>
    <mergeCell ref="C19:D19"/>
    <mergeCell ref="E19:F19"/>
    <mergeCell ref="G19:H19"/>
    <mergeCell ref="C20:D20"/>
    <mergeCell ref="E20:F20"/>
    <mergeCell ref="G20:H20"/>
    <mergeCell ref="C17:D17"/>
    <mergeCell ref="E17:F17"/>
    <mergeCell ref="G17:H17"/>
    <mergeCell ref="C18:D18"/>
    <mergeCell ref="E18:F18"/>
    <mergeCell ref="G18:H18"/>
    <mergeCell ref="C15:D15"/>
    <mergeCell ref="E15:F15"/>
    <mergeCell ref="G15:H15"/>
    <mergeCell ref="C16:D16"/>
    <mergeCell ref="E16:F16"/>
    <mergeCell ref="G16:H16"/>
    <mergeCell ref="C13:D13"/>
    <mergeCell ref="E13:F13"/>
    <mergeCell ref="G13:H13"/>
    <mergeCell ref="C14:D14"/>
    <mergeCell ref="E14:F14"/>
    <mergeCell ref="G14:H14"/>
    <mergeCell ref="B2:B8"/>
    <mergeCell ref="C11:D11"/>
    <mergeCell ref="E11:F11"/>
    <mergeCell ref="G11:H11"/>
    <mergeCell ref="C12:D12"/>
    <mergeCell ref="E12:F12"/>
    <mergeCell ref="G12:H12"/>
  </mergeCells>
  <conditionalFormatting sqref="C8:I8">
    <cfRule type="expression" dxfId="88" priority="22" stopIfTrue="1">
      <formula>AND(DAY(C8)&gt;=1,DAY(C8)&lt;=15)</formula>
    </cfRule>
  </conditionalFormatting>
  <conditionalFormatting sqref="C8:I8">
    <cfRule type="expression" dxfId="87" priority="24">
      <formula>VLOOKUP(DAY(C8),AssignmentDays,1,FALSE)=DAY(C8)</formula>
    </cfRule>
  </conditionalFormatting>
  <conditionalFormatting sqref="B13:I13 B15:I15 B17:I17 B19:I19 B21:I21 B23:I23 B25:I25 B27:I27 B29:I29 B31:I31">
    <cfRule type="expression" dxfId="86" priority="21">
      <formula>B13&lt;&gt;""</formula>
    </cfRule>
  </conditionalFormatting>
  <conditionalFormatting sqref="B12:I12 B14:I14 B16:I16 B18:I18 B20:I20 B22:I22 B24:I24 B26:I26 B28:I28 B30:I30">
    <cfRule type="expression" dxfId="85" priority="20">
      <formula>B12&lt;&gt;""</formula>
    </cfRule>
  </conditionalFormatting>
  <conditionalFormatting sqref="B13:I13 B15:I15 B17:I17 B19:I19 B21:I21 B23:I23 B25:I25 B27:I27 B29:I29">
    <cfRule type="expression" dxfId="84" priority="19">
      <formula>COLUMN(B12)&gt;=2</formula>
    </cfRule>
  </conditionalFormatting>
  <conditionalFormatting sqref="B12:I31">
    <cfRule type="expression" dxfId="83" priority="18">
      <formula>COLUMN(B12)&gt;2</formula>
    </cfRule>
  </conditionalFormatting>
  <conditionalFormatting sqref="C7:I7">
    <cfRule type="expression" dxfId="82" priority="1" stopIfTrue="1">
      <formula>AND(DAY(C7)&gt;=1,DAY(C7)&lt;=15)</formula>
    </cfRule>
  </conditionalFormatting>
  <conditionalFormatting sqref="C3:H3">
    <cfRule type="expression" dxfId="81" priority="2" stopIfTrue="1">
      <formula>DAY(C3)&gt;8</formula>
    </cfRule>
  </conditionalFormatting>
  <conditionalFormatting sqref="C3:I7">
    <cfRule type="expression" dxfId="80" priority="3">
      <formula>VLOOKUP(DAY(C3),AssignmentDays,1,FALSE)=DAY(C3)</formula>
    </cfRule>
  </conditionalFormatting>
  <dataValidations xWindow="264" yWindow="399" count="13">
    <dataValidation allowBlank="1" showInputMessage="1" showErrorMessage="1" prompt="If this cell doesn’t contain the number 1, then it is a day from a previous month. Cells C3:I8 contain dates for the current month" sqref="C3"/>
    <dataValidation allowBlank="1" showInputMessage="1" showErrorMessage="1" prompt="If this row contains a number less than the previous number or row of numbers, then this row contains dates for the next calendar month" sqref="C8"/>
    <dataValidation allowBlank="1" showInputMessage="1" showErrorMessage="1" prompt="Prepare a weekly schedule &amp; create an assignment list in this worksheet. Assignments are automatically highlighted in monthly calendar for the year entered in B1 on Jan worksheet" sqref="A1"/>
    <dataValidation allowBlank="1" showInputMessage="1" showErrorMessage="1" prompt="Cells C2:I2 contain weekdays" sqref="C2"/>
    <dataValidation allowBlank="1" showInputMessage="1" showErrorMessage="1" prompt="Enter time in this row  from columns B to I" sqref="B12"/>
    <dataValidation allowBlank="1" showInputMessage="1" showErrorMessage="1" prompt="Enter class in this row from columns B to I" sqref="B13"/>
    <dataValidation allowBlank="1" showInputMessage="1" showErrorMessage="1" prompt="Weekdays are grouped in this column with 6 rows for assignments for each grouped weekday of the month. Insert new rows to add more assignments. Calendar at left will highlight items" sqref="J1"/>
    <dataValidation allowBlank="1" showInputMessage="1" showErrorMessage="1" prompt="Enter the assignment details in this column that correspond to the weekday in column J and day in column K for the calendar month at left" sqref="L1"/>
    <dataValidation allowBlank="1" showInputMessage="1" showErrorMessage="1" prompt="In this column, write the month's assignment day, which corresponds to the weekday in column J. This date will draw attention to the assignment in the left-hand calendar." sqref="K1"/>
    <dataValidation allowBlank="1" showInputMessage="1" showErrorMessage="1" prompt="Weekdays are in this row, from Monday to Friday" sqref="B11"/>
    <dataValidation allowBlank="1" showInputMessage="1" showErrorMessage="1" prompt="Enter the time of your class and under it, in a new row, the class name for each weekday in columns B to I. Repeat this pattern for all classes in subsequent rows" sqref="B10"/>
    <dataValidation allowBlank="1" showInputMessage="1" showErrorMessage="1" prompt="Enter year in this cell" sqref="B1"/>
    <dataValidation allowBlank="1" showInputMessage="1" showErrorMessage="1" prompt="In this column, weekdays are aggregated, with six rows for assignments for each grouped weekday of the month. To add more assignments, create new rows. The items in the calendar on the left will be highlighted." sqref="B2:B8"/>
  </dataValidations>
  <printOptions horizontalCentered="1" verticalCentered="1"/>
  <pageMargins left="0.5" right="0.5" top="0.5" bottom="0.5" header="0.3" footer="0.3"/>
  <pageSetup scale="58"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pageSetUpPr fitToPage="1"/>
  </sheetPr>
  <dimension ref="A1:L31"/>
  <sheetViews>
    <sheetView showGridLines="0" view="pageLayout" topLeftCell="B1" workbookViewId="0">
      <selection activeCell="K5" sqref="K5"/>
    </sheetView>
  </sheetViews>
  <sheetFormatPr defaultColWidth="8.625" defaultRowHeight="30" customHeight="1" x14ac:dyDescent="0.2"/>
  <cols>
    <col min="1" max="1" width="2.625" style="1" customWidth="1"/>
    <col min="2" max="2" width="20.625" style="10" customWidth="1"/>
    <col min="3" max="8" width="10.625" style="1" customWidth="1"/>
    <col min="9" max="9" width="20.625" style="1" customWidth="1"/>
    <col min="10" max="10" width="10.625" style="10" customWidth="1"/>
    <col min="11" max="11" width="10.625" style="2" customWidth="1"/>
    <col min="12" max="12" width="70.625" style="1" customWidth="1"/>
    <col min="13" max="13" width="2.625" customWidth="1"/>
  </cols>
  <sheetData>
    <row r="1" spans="1:12" ht="30" customHeight="1" x14ac:dyDescent="0.2">
      <c r="A1" s="10"/>
      <c r="B1" s="45">
        <f>CalendarYear</f>
        <v>2027</v>
      </c>
      <c r="C1" s="40"/>
      <c r="D1" s="42"/>
      <c r="E1" s="42"/>
      <c r="F1" s="42"/>
      <c r="G1" s="42"/>
      <c r="H1" s="42"/>
      <c r="I1" s="42"/>
      <c r="J1" s="43" t="s">
        <v>23</v>
      </c>
      <c r="K1" s="43" t="s">
        <v>24</v>
      </c>
      <c r="L1" s="44" t="s">
        <v>0</v>
      </c>
    </row>
    <row r="2" spans="1:12" ht="30" customHeight="1" x14ac:dyDescent="0.25">
      <c r="A2" s="9"/>
      <c r="B2" s="60" t="s">
        <v>12</v>
      </c>
      <c r="C2" s="57" t="s">
        <v>1</v>
      </c>
      <c r="D2" s="57" t="s">
        <v>13</v>
      </c>
      <c r="E2" s="57" t="s">
        <v>4</v>
      </c>
      <c r="F2" s="57" t="s">
        <v>14</v>
      </c>
      <c r="G2" s="57" t="s">
        <v>6</v>
      </c>
      <c r="H2" s="57" t="s">
        <v>16</v>
      </c>
      <c r="I2" s="57" t="s">
        <v>17</v>
      </c>
      <c r="J2" s="33" t="s">
        <v>1</v>
      </c>
      <c r="K2" s="48"/>
      <c r="L2" s="49"/>
    </row>
    <row r="3" spans="1:12" ht="30" customHeight="1" x14ac:dyDescent="0.25">
      <c r="A3" s="9"/>
      <c r="B3" s="69"/>
      <c r="C3" s="55">
        <f>IF(DAY(MaySun1)=1,MaySun1-6,MaySun1+1)</f>
        <v>46503</v>
      </c>
      <c r="D3" s="55">
        <f>IF(DAY(MaySun1)=1,MaySun1-5,MaySun1+2)</f>
        <v>46504</v>
      </c>
      <c r="E3" s="55">
        <f>IF(DAY(MaySun1)=1,MaySun1-4,MaySun1+3)</f>
        <v>46505</v>
      </c>
      <c r="F3" s="55">
        <f>IF(DAY(MaySun1)=1,MaySun1-3,MaySun1+4)</f>
        <v>46506</v>
      </c>
      <c r="G3" s="55">
        <f>IF(DAY(MaySun1)=1,MaySun1-2,MaySun1+5)</f>
        <v>46507</v>
      </c>
      <c r="H3" s="55">
        <f>IF(DAY(MaySun1)=1,MaySun1-1,MaySun1+6)</f>
        <v>46508</v>
      </c>
      <c r="I3" s="55">
        <f>IF(DAY(MaySun1)=1,MaySun1,MaySun1+7)</f>
        <v>46509</v>
      </c>
      <c r="J3" s="33"/>
      <c r="K3" s="50"/>
      <c r="L3" s="51"/>
    </row>
    <row r="4" spans="1:12" ht="30" customHeight="1" x14ac:dyDescent="0.25">
      <c r="A4" s="9"/>
      <c r="B4" s="69"/>
      <c r="C4" s="55">
        <f>IF(DAY(MaySun1)=1,MaySun1+1,MaySun1+8)</f>
        <v>46510</v>
      </c>
      <c r="D4" s="55">
        <f>IF(DAY(MaySun1)=1,MaySun1+2,MaySun1+9)</f>
        <v>46511</v>
      </c>
      <c r="E4" s="55">
        <f>IF(DAY(MaySun1)=1,MaySun1+3,MaySun1+10)</f>
        <v>46512</v>
      </c>
      <c r="F4" s="55">
        <f>IF(DAY(MaySun1)=1,MaySun1+4,MaySun1+11)</f>
        <v>46513</v>
      </c>
      <c r="G4" s="55">
        <f>IF(DAY(MaySun1)=1,MaySun1+5,MaySun1+12)</f>
        <v>46514</v>
      </c>
      <c r="H4" s="55">
        <f>IF(DAY(MaySun1)=1,MaySun1+6,MaySun1+13)</f>
        <v>46515</v>
      </c>
      <c r="I4" s="55">
        <f>IF(DAY(MaySun1)=1,MaySun1+7,MaySun1+14)</f>
        <v>46516</v>
      </c>
      <c r="J4" s="33"/>
      <c r="K4" s="50"/>
      <c r="L4" s="51"/>
    </row>
    <row r="5" spans="1:12" ht="30" customHeight="1" x14ac:dyDescent="0.25">
      <c r="A5" s="9"/>
      <c r="B5" s="69"/>
      <c r="C5" s="55">
        <f>IF(DAY(MaySun1)=1,MaySun1+8,MaySun1+15)</f>
        <v>46517</v>
      </c>
      <c r="D5" s="55">
        <f>IF(DAY(MaySun1)=1,MaySun1+9,MaySun1+16)</f>
        <v>46518</v>
      </c>
      <c r="E5" s="55">
        <f>IF(DAY(MaySun1)=1,MaySun1+10,MaySun1+17)</f>
        <v>46519</v>
      </c>
      <c r="F5" s="55">
        <f>IF(DAY(MaySun1)=1,MaySun1+11,MaySun1+18)</f>
        <v>46520</v>
      </c>
      <c r="G5" s="55">
        <f>IF(DAY(MaySun1)=1,MaySun1+12,MaySun1+19)</f>
        <v>46521</v>
      </c>
      <c r="H5" s="55">
        <f>IF(DAY(MaySun1)=1,MaySun1+13,MaySun1+20)</f>
        <v>46522</v>
      </c>
      <c r="I5" s="55">
        <f>IF(DAY(MaySun1)=1,MaySun1+14,MaySun1+21)</f>
        <v>46523</v>
      </c>
      <c r="J5" s="33"/>
      <c r="K5" s="50"/>
      <c r="L5" s="51"/>
    </row>
    <row r="6" spans="1:12" ht="30" customHeight="1" x14ac:dyDescent="0.25">
      <c r="A6" s="9"/>
      <c r="B6" s="69"/>
      <c r="C6" s="55">
        <f>IF(DAY(MaySun1)=1,MaySun1+15,MaySun1+22)</f>
        <v>46524</v>
      </c>
      <c r="D6" s="55">
        <f>IF(DAY(MaySun1)=1,MaySun1+16,MaySun1+23)</f>
        <v>46525</v>
      </c>
      <c r="E6" s="55">
        <f>IF(DAY(MaySun1)=1,MaySun1+17,MaySun1+24)</f>
        <v>46526</v>
      </c>
      <c r="F6" s="55">
        <f>IF(DAY(MaySun1)=1,MaySun1+18,MaySun1+25)</f>
        <v>46527</v>
      </c>
      <c r="G6" s="55">
        <f>IF(DAY(MaySun1)=1,MaySun1+19,MaySun1+26)</f>
        <v>46528</v>
      </c>
      <c r="H6" s="55">
        <f>IF(DAY(MaySun1)=1,MaySun1+20,MaySun1+27)</f>
        <v>46529</v>
      </c>
      <c r="I6" s="55">
        <f>IF(DAY(MaySun1)=1,MaySun1+21,MaySun1+28)</f>
        <v>46530</v>
      </c>
      <c r="J6" s="33"/>
      <c r="K6" s="50"/>
      <c r="L6" s="51"/>
    </row>
    <row r="7" spans="1:12" ht="30" customHeight="1" x14ac:dyDescent="0.25">
      <c r="A7" s="9"/>
      <c r="B7" s="69"/>
      <c r="C7" s="55">
        <f>IF(DAY(MaySun1)=1,MaySun1+22,MaySun1+29)</f>
        <v>46531</v>
      </c>
      <c r="D7" s="55">
        <f>IF(DAY(MaySun1)=1,MaySun1+23,MaySun1+30)</f>
        <v>46532</v>
      </c>
      <c r="E7" s="55">
        <f>IF(DAY(MaySun1)=1,MaySun1+24,MaySun1+31)</f>
        <v>46533</v>
      </c>
      <c r="F7" s="55">
        <f>IF(DAY(MaySun1)=1,MaySun1+25,MaySun1+32)</f>
        <v>46534</v>
      </c>
      <c r="G7" s="55">
        <f>IF(DAY(MaySun1)=1,MaySun1+26,MaySun1+33)</f>
        <v>46535</v>
      </c>
      <c r="H7" s="55">
        <f>IF(DAY(MaySun1)=1,MaySun1+27,MaySun1+34)</f>
        <v>46536</v>
      </c>
      <c r="I7" s="55">
        <f>IF(DAY(MaySun1)=1,MaySun1+28,MaySun1+35)</f>
        <v>46537</v>
      </c>
      <c r="J7" s="34"/>
      <c r="K7" s="16"/>
      <c r="L7" s="11"/>
    </row>
    <row r="8" spans="1:12" ht="30" customHeight="1" x14ac:dyDescent="0.25">
      <c r="A8" s="9"/>
      <c r="B8" s="70"/>
      <c r="C8" s="55">
        <v>31</v>
      </c>
      <c r="D8" s="55">
        <v>1</v>
      </c>
      <c r="E8" s="4">
        <v>2</v>
      </c>
      <c r="F8" s="55">
        <v>3</v>
      </c>
      <c r="G8" s="4">
        <v>4</v>
      </c>
      <c r="H8" s="4">
        <v>5</v>
      </c>
      <c r="I8" s="4">
        <v>6</v>
      </c>
      <c r="J8" s="33" t="s">
        <v>13</v>
      </c>
      <c r="K8" s="48"/>
      <c r="L8" s="49"/>
    </row>
    <row r="9" spans="1:12" ht="30" customHeight="1" x14ac:dyDescent="0.25">
      <c r="A9" s="9"/>
      <c r="C9" s="3"/>
      <c r="D9" s="3"/>
      <c r="E9" s="3"/>
      <c r="F9" s="3"/>
      <c r="G9" s="3"/>
      <c r="H9" s="3"/>
      <c r="I9" s="3"/>
      <c r="J9" s="33"/>
      <c r="K9" s="50"/>
      <c r="L9" s="51"/>
    </row>
    <row r="10" spans="1:12" ht="30" customHeight="1" x14ac:dyDescent="0.25">
      <c r="A10" s="9"/>
      <c r="B10" s="30" t="s">
        <v>3</v>
      </c>
      <c r="C10" s="7"/>
      <c r="D10" s="7"/>
      <c r="E10" s="7"/>
      <c r="F10" s="7"/>
      <c r="G10" s="7"/>
      <c r="H10" s="7"/>
      <c r="I10" s="7"/>
      <c r="J10" s="33"/>
      <c r="K10" s="50"/>
      <c r="L10" s="51"/>
    </row>
    <row r="11" spans="1:12" ht="30" customHeight="1" x14ac:dyDescent="0.25">
      <c r="A11" s="18" t="s">
        <v>21</v>
      </c>
      <c r="B11" s="31" t="s">
        <v>1</v>
      </c>
      <c r="C11" s="72" t="s">
        <v>2</v>
      </c>
      <c r="D11" s="73"/>
      <c r="E11" s="72" t="s">
        <v>4</v>
      </c>
      <c r="F11" s="73"/>
      <c r="G11" s="72" t="s">
        <v>5</v>
      </c>
      <c r="H11" s="73"/>
      <c r="I11" s="32" t="s">
        <v>6</v>
      </c>
      <c r="J11" s="33"/>
      <c r="K11" s="50"/>
      <c r="L11" s="51"/>
    </row>
    <row r="12" spans="1:12" ht="30" customHeight="1" x14ac:dyDescent="0.25">
      <c r="A12" s="18" t="s">
        <v>19</v>
      </c>
      <c r="B12" s="14"/>
      <c r="C12" s="65"/>
      <c r="D12" s="65"/>
      <c r="E12" s="65"/>
      <c r="F12" s="65"/>
      <c r="G12" s="65"/>
      <c r="H12" s="65"/>
      <c r="I12" s="15"/>
      <c r="J12" s="33"/>
      <c r="K12" s="50"/>
      <c r="L12" s="51"/>
    </row>
    <row r="13" spans="1:12" ht="30" customHeight="1" x14ac:dyDescent="0.25">
      <c r="A13" s="18" t="s">
        <v>20</v>
      </c>
      <c r="B13" s="19"/>
      <c r="C13" s="66"/>
      <c r="D13" s="66"/>
      <c r="E13" s="66"/>
      <c r="F13" s="66"/>
      <c r="G13" s="66"/>
      <c r="H13" s="66"/>
      <c r="I13" s="25"/>
      <c r="J13" s="34"/>
      <c r="K13" s="16"/>
      <c r="L13" s="11"/>
    </row>
    <row r="14" spans="1:12" ht="30" customHeight="1" x14ac:dyDescent="0.25">
      <c r="A14" s="18" t="s">
        <v>19</v>
      </c>
      <c r="B14" s="14"/>
      <c r="C14" s="65"/>
      <c r="D14" s="65"/>
      <c r="E14" s="65"/>
      <c r="F14" s="65"/>
      <c r="G14" s="65"/>
      <c r="H14" s="65"/>
      <c r="I14" s="15"/>
      <c r="J14" s="38" t="s">
        <v>4</v>
      </c>
      <c r="K14" s="48"/>
      <c r="L14" s="49"/>
    </row>
    <row r="15" spans="1:12" ht="30" customHeight="1" x14ac:dyDescent="0.25">
      <c r="A15" s="18" t="s">
        <v>20</v>
      </c>
      <c r="B15" s="19"/>
      <c r="C15" s="66"/>
      <c r="D15" s="66"/>
      <c r="E15" s="66"/>
      <c r="F15" s="66"/>
      <c r="G15" s="66"/>
      <c r="H15" s="66"/>
      <c r="I15" s="25"/>
      <c r="J15" s="33"/>
      <c r="K15" s="50"/>
      <c r="L15" s="51"/>
    </row>
    <row r="16" spans="1:12" ht="30" customHeight="1" x14ac:dyDescent="0.25">
      <c r="A16" s="18" t="s">
        <v>19</v>
      </c>
      <c r="B16" s="14"/>
      <c r="C16" s="65"/>
      <c r="D16" s="65"/>
      <c r="E16" s="65"/>
      <c r="F16" s="65"/>
      <c r="G16" s="65"/>
      <c r="H16" s="65"/>
      <c r="I16" s="17"/>
      <c r="J16" s="33"/>
      <c r="K16" s="50"/>
      <c r="L16" s="51"/>
    </row>
    <row r="17" spans="1:12" ht="30" customHeight="1" x14ac:dyDescent="0.25">
      <c r="A17" s="18" t="s">
        <v>20</v>
      </c>
      <c r="B17" s="19"/>
      <c r="C17" s="66"/>
      <c r="D17" s="66"/>
      <c r="E17" s="66"/>
      <c r="F17" s="66"/>
      <c r="G17" s="66"/>
      <c r="H17" s="66"/>
      <c r="I17" s="25"/>
      <c r="J17" s="33"/>
      <c r="K17" s="50"/>
      <c r="L17" s="51"/>
    </row>
    <row r="18" spans="1:12" ht="30" customHeight="1" x14ac:dyDescent="0.25">
      <c r="A18" s="18" t="s">
        <v>19</v>
      </c>
      <c r="B18" s="14"/>
      <c r="C18" s="65"/>
      <c r="D18" s="65"/>
      <c r="E18" s="65"/>
      <c r="F18" s="65"/>
      <c r="G18" s="65"/>
      <c r="H18" s="65"/>
      <c r="I18" s="15"/>
      <c r="J18" s="33"/>
      <c r="K18" s="50"/>
      <c r="L18" s="51"/>
    </row>
    <row r="19" spans="1:12" ht="30" customHeight="1" x14ac:dyDescent="0.25">
      <c r="A19" s="18" t="s">
        <v>20</v>
      </c>
      <c r="B19" s="19"/>
      <c r="C19" s="66"/>
      <c r="D19" s="66"/>
      <c r="E19" s="66"/>
      <c r="F19" s="66"/>
      <c r="G19" s="66"/>
      <c r="H19" s="66"/>
      <c r="I19" s="26"/>
      <c r="J19" s="34"/>
      <c r="K19" s="16"/>
      <c r="L19" s="11"/>
    </row>
    <row r="20" spans="1:12" ht="30" customHeight="1" x14ac:dyDescent="0.25">
      <c r="A20" s="18" t="s">
        <v>19</v>
      </c>
      <c r="B20" s="14"/>
      <c r="C20" s="65"/>
      <c r="D20" s="65"/>
      <c r="E20" s="65"/>
      <c r="F20" s="65"/>
      <c r="G20" s="65"/>
      <c r="H20" s="65"/>
      <c r="I20" s="15"/>
      <c r="J20" s="33" t="s">
        <v>14</v>
      </c>
      <c r="K20" s="48"/>
      <c r="L20" s="49"/>
    </row>
    <row r="21" spans="1:12" ht="30" customHeight="1" x14ac:dyDescent="0.25">
      <c r="A21" s="18" t="s">
        <v>20</v>
      </c>
      <c r="B21" s="19"/>
      <c r="C21" s="66"/>
      <c r="D21" s="66"/>
      <c r="E21" s="66"/>
      <c r="F21" s="66"/>
      <c r="G21" s="66"/>
      <c r="H21" s="66"/>
      <c r="I21" s="25"/>
      <c r="J21" s="33"/>
      <c r="K21" s="50"/>
      <c r="L21" s="51"/>
    </row>
    <row r="22" spans="1:12" ht="30" customHeight="1" x14ac:dyDescent="0.25">
      <c r="A22" s="18" t="s">
        <v>19</v>
      </c>
      <c r="B22" s="14"/>
      <c r="C22" s="65"/>
      <c r="D22" s="65"/>
      <c r="E22" s="65"/>
      <c r="F22" s="65"/>
      <c r="G22" s="65"/>
      <c r="H22" s="65"/>
      <c r="I22" s="15"/>
      <c r="J22" s="33"/>
      <c r="K22" s="50"/>
      <c r="L22" s="51"/>
    </row>
    <row r="23" spans="1:12" ht="30" customHeight="1" x14ac:dyDescent="0.25">
      <c r="A23" s="18" t="s">
        <v>20</v>
      </c>
      <c r="B23" s="19"/>
      <c r="C23" s="66"/>
      <c r="D23" s="66"/>
      <c r="E23" s="66"/>
      <c r="F23" s="66"/>
      <c r="G23" s="66"/>
      <c r="H23" s="66"/>
      <c r="I23" s="25"/>
      <c r="J23" s="33"/>
      <c r="K23" s="50"/>
      <c r="L23" s="51"/>
    </row>
    <row r="24" spans="1:12" ht="30" customHeight="1" x14ac:dyDescent="0.25">
      <c r="A24" s="18" t="s">
        <v>19</v>
      </c>
      <c r="B24" s="14"/>
      <c r="C24" s="65"/>
      <c r="D24" s="65"/>
      <c r="E24" s="65"/>
      <c r="F24" s="65"/>
      <c r="G24" s="65"/>
      <c r="H24" s="65"/>
      <c r="I24" s="15"/>
      <c r="J24" s="33"/>
      <c r="K24" s="50"/>
      <c r="L24" s="51"/>
    </row>
    <row r="25" spans="1:12" ht="30" customHeight="1" x14ac:dyDescent="0.25">
      <c r="A25" s="18" t="s">
        <v>20</v>
      </c>
      <c r="B25" s="19"/>
      <c r="C25" s="66"/>
      <c r="D25" s="66"/>
      <c r="E25" s="66"/>
      <c r="F25" s="66"/>
      <c r="G25" s="66"/>
      <c r="H25" s="66"/>
      <c r="I25" s="25"/>
      <c r="J25" s="34"/>
      <c r="K25" s="16"/>
      <c r="L25" s="11"/>
    </row>
    <row r="26" spans="1:12" ht="30" customHeight="1" x14ac:dyDescent="0.25">
      <c r="A26" s="18" t="s">
        <v>19</v>
      </c>
      <c r="B26" s="14"/>
      <c r="C26" s="65"/>
      <c r="D26" s="65"/>
      <c r="E26" s="65"/>
      <c r="F26" s="65"/>
      <c r="G26" s="65"/>
      <c r="H26" s="65"/>
      <c r="I26" s="15"/>
      <c r="J26" s="33" t="s">
        <v>6</v>
      </c>
      <c r="K26" s="48"/>
      <c r="L26" s="49"/>
    </row>
    <row r="27" spans="1:12" ht="30" customHeight="1" x14ac:dyDescent="0.25">
      <c r="A27" s="18" t="s">
        <v>20</v>
      </c>
      <c r="B27" s="19"/>
      <c r="C27" s="66"/>
      <c r="D27" s="66"/>
      <c r="E27" s="66"/>
      <c r="F27" s="66"/>
      <c r="G27" s="66"/>
      <c r="H27" s="66"/>
      <c r="I27" s="25"/>
      <c r="J27" s="33"/>
      <c r="K27" s="50"/>
      <c r="L27" s="51"/>
    </row>
    <row r="28" spans="1:12" ht="30" customHeight="1" x14ac:dyDescent="0.25">
      <c r="A28" s="18" t="s">
        <v>19</v>
      </c>
      <c r="B28" s="14"/>
      <c r="C28" s="65"/>
      <c r="D28" s="65"/>
      <c r="E28" s="65"/>
      <c r="F28" s="65"/>
      <c r="G28" s="65"/>
      <c r="H28" s="65"/>
      <c r="I28" s="15"/>
      <c r="J28" s="33"/>
      <c r="K28" s="50"/>
      <c r="L28" s="51"/>
    </row>
    <row r="29" spans="1:12" ht="30" customHeight="1" x14ac:dyDescent="0.25">
      <c r="A29" s="18" t="s">
        <v>20</v>
      </c>
      <c r="B29" s="19"/>
      <c r="C29" s="66"/>
      <c r="D29" s="66"/>
      <c r="E29" s="66"/>
      <c r="F29" s="66"/>
      <c r="G29" s="66"/>
      <c r="H29" s="66"/>
      <c r="I29" s="25"/>
      <c r="J29" s="33"/>
      <c r="K29" s="50"/>
      <c r="L29" s="51"/>
    </row>
    <row r="30" spans="1:12" ht="30" customHeight="1" x14ac:dyDescent="0.25">
      <c r="A30" s="18" t="s">
        <v>19</v>
      </c>
      <c r="B30" s="14"/>
      <c r="C30" s="65"/>
      <c r="D30" s="65"/>
      <c r="E30" s="65"/>
      <c r="F30" s="65"/>
      <c r="G30" s="65"/>
      <c r="H30" s="65"/>
      <c r="I30" s="15"/>
      <c r="J30" s="33"/>
      <c r="K30" s="50"/>
      <c r="L30" s="51"/>
    </row>
    <row r="31" spans="1:12" ht="30" customHeight="1" x14ac:dyDescent="0.25">
      <c r="A31" s="18" t="s">
        <v>20</v>
      </c>
      <c r="B31" s="22"/>
      <c r="C31" s="67"/>
      <c r="D31" s="67"/>
      <c r="E31" s="67"/>
      <c r="F31" s="67"/>
      <c r="G31" s="67"/>
      <c r="H31" s="67"/>
      <c r="I31" s="23"/>
      <c r="J31" s="34"/>
      <c r="K31" s="16"/>
      <c r="L31" s="11"/>
    </row>
  </sheetData>
  <mergeCells count="64">
    <mergeCell ref="C31:D31"/>
    <mergeCell ref="E31:F31"/>
    <mergeCell ref="G31:H31"/>
    <mergeCell ref="C29:D29"/>
    <mergeCell ref="E29:F29"/>
    <mergeCell ref="G29:H29"/>
    <mergeCell ref="C30:D30"/>
    <mergeCell ref="E30:F30"/>
    <mergeCell ref="G30:H30"/>
    <mergeCell ref="C27:D27"/>
    <mergeCell ref="E27:F27"/>
    <mergeCell ref="G27:H27"/>
    <mergeCell ref="C28:D28"/>
    <mergeCell ref="E28:F28"/>
    <mergeCell ref="G28:H28"/>
    <mergeCell ref="C25:D25"/>
    <mergeCell ref="E25:F25"/>
    <mergeCell ref="G25:H25"/>
    <mergeCell ref="C26:D26"/>
    <mergeCell ref="E26:F26"/>
    <mergeCell ref="G26:H26"/>
    <mergeCell ref="C23:D23"/>
    <mergeCell ref="E23:F23"/>
    <mergeCell ref="G23:H23"/>
    <mergeCell ref="C24:D24"/>
    <mergeCell ref="E24:F24"/>
    <mergeCell ref="G24:H24"/>
    <mergeCell ref="C21:D21"/>
    <mergeCell ref="E21:F21"/>
    <mergeCell ref="G21:H21"/>
    <mergeCell ref="C22:D22"/>
    <mergeCell ref="E22:F22"/>
    <mergeCell ref="G22:H22"/>
    <mergeCell ref="C19:D19"/>
    <mergeCell ref="E19:F19"/>
    <mergeCell ref="G19:H19"/>
    <mergeCell ref="C20:D20"/>
    <mergeCell ref="E20:F20"/>
    <mergeCell ref="G20:H20"/>
    <mergeCell ref="C17:D17"/>
    <mergeCell ref="E17:F17"/>
    <mergeCell ref="G17:H17"/>
    <mergeCell ref="C18:D18"/>
    <mergeCell ref="E18:F18"/>
    <mergeCell ref="G18:H18"/>
    <mergeCell ref="C15:D15"/>
    <mergeCell ref="E15:F15"/>
    <mergeCell ref="G15:H15"/>
    <mergeCell ref="C16:D16"/>
    <mergeCell ref="E16:F16"/>
    <mergeCell ref="G16:H16"/>
    <mergeCell ref="C13:D13"/>
    <mergeCell ref="E13:F13"/>
    <mergeCell ref="G13:H13"/>
    <mergeCell ref="C14:D14"/>
    <mergeCell ref="E14:F14"/>
    <mergeCell ref="G14:H14"/>
    <mergeCell ref="B2:B8"/>
    <mergeCell ref="C11:D11"/>
    <mergeCell ref="E11:F11"/>
    <mergeCell ref="G11:H11"/>
    <mergeCell ref="C12:D12"/>
    <mergeCell ref="E12:F12"/>
    <mergeCell ref="G12:H12"/>
  </mergeCells>
  <conditionalFormatting sqref="C3:H3">
    <cfRule type="expression" dxfId="77" priority="6" stopIfTrue="1">
      <formula>DAY(C3)&gt;8</formula>
    </cfRule>
  </conditionalFormatting>
  <conditionalFormatting sqref="C7:I8">
    <cfRule type="expression" dxfId="76" priority="5" stopIfTrue="1">
      <formula>AND(DAY(C7)&gt;=1,DAY(C7)&lt;=15)</formula>
    </cfRule>
  </conditionalFormatting>
  <conditionalFormatting sqref="C3:I8">
    <cfRule type="expression" dxfId="75" priority="7">
      <formula>VLOOKUP(DAY(C3),AssignmentDays,1,FALSE)=DAY(C3)</formula>
    </cfRule>
  </conditionalFormatting>
  <conditionalFormatting sqref="B13:I13 B15:I15 B17:I17 B19:I19 B21:I21 B23:I23 B25:I25 B27:I27 B29:I29 B31:I31">
    <cfRule type="expression" dxfId="74" priority="4">
      <formula>B13&lt;&gt;""</formula>
    </cfRule>
  </conditionalFormatting>
  <conditionalFormatting sqref="B12:I12 B14:I14 B16:I16 B18:I18 B20:I20 B22:I22 B24:I24 B26:I26 B28:I28 B30:I30">
    <cfRule type="expression" dxfId="73" priority="3">
      <formula>B12&lt;&gt;""</formula>
    </cfRule>
  </conditionalFormatting>
  <conditionalFormatting sqref="B13:I13 B15:I15 B17:I17 B19:I19 B21:I21 B23:I23 B25:I25 B27:I27 B29:I29">
    <cfRule type="expression" dxfId="72" priority="2">
      <formula>COLUMN(B12)&gt;=2</formula>
    </cfRule>
  </conditionalFormatting>
  <conditionalFormatting sqref="B12:I31">
    <cfRule type="expression" dxfId="71" priority="1">
      <formula>COLUMN(B11)&gt;2</formula>
    </cfRule>
  </conditionalFormatting>
  <dataValidations count="13">
    <dataValidation allowBlank="1" showInputMessage="1" showErrorMessage="1" prompt="Enter class in this row from columns B to I" sqref="B13"/>
    <dataValidation allowBlank="1" showInputMessage="1" showErrorMessage="1" prompt="Enter time in this row  from columns B to I" sqref="B12"/>
    <dataValidation allowBlank="1" showInputMessage="1" showErrorMessage="1" prompt="If this row contains a number less than the previous number or row of numbers, then this row contains dates for the next calendar month" sqref="C8"/>
    <dataValidation allowBlank="1" showInputMessage="1" showErrorMessage="1" prompt="If this cell doesn’t contain the number 1, then it is a day from a previous month. Cells C3:I8 contain dates for the current month" sqref="C3"/>
    <dataValidation allowBlank="1" showInputMessage="1" showErrorMessage="1" prompt="Cells C2:I2 contain weekdays" sqref="C2"/>
    <dataValidation allowBlank="1" showInputMessage="1" showErrorMessage="1" prompt="Prepare a weekly schedule &amp; create an assignment list in this worksheet. Assignments are automatically highlighted in monthly calendar for the year entered in B1 on Jan worksheet" sqref="A1"/>
    <dataValidation allowBlank="1" showInputMessage="1" showErrorMessage="1" prompt="Automatically updated calendar year. To change the year, update cell B1 on Jan worksheet" sqref="B1"/>
    <dataValidation allowBlank="1" showInputMessage="1" showErrorMessage="1" prompt="In this column, weekdays are aggregated, with six rows for assignments for each grouped weekday of the month. To add more assignments, create new rows. The items in the calendar on the left will be highlighted." sqref="J1"/>
    <dataValidation allowBlank="1" showInputMessage="1" showErrorMessage="1" prompt="Enter the assignment details in this column that correspond to the weekday in column J and day in column K for the calendar month at left" sqref="L1"/>
    <dataValidation allowBlank="1" showInputMessage="1" showErrorMessage="1" prompt="In this column, write the month's assignment day, which corresponds to the weekday in column J. This date will draw attention to the assignment in the left-hand calendar." sqref="K1"/>
    <dataValidation allowBlank="1" showInputMessage="1" showErrorMessage="1" prompt="Weekdays are in this row, from Monday to Friday" sqref="B11"/>
    <dataValidation allowBlank="1" showInputMessage="1" showErrorMessage="1" prompt="Enter the time of your class and under it, in a new row, the class name for each weekday in columns B to I. Repeat this pattern for all classes in subsequent rows" sqref="B10"/>
    <dataValidation allowBlank="1" showInputMessage="1" showErrorMessage="1" prompt="The assignment list entries for the month of May are automatically highlighted in the calendar. Assignments are written in a darker font. The days that correspond to the previous or following month have a lighter typeface." sqref="B2:B8"/>
  </dataValidations>
  <printOptions horizontalCentered="1" verticalCentered="1"/>
  <pageMargins left="0.5" right="0.5" top="0.5" bottom="0.5" header="0.3" footer="0.3"/>
  <pageSetup scale="58"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pageSetUpPr fitToPage="1"/>
  </sheetPr>
  <dimension ref="A1:L31"/>
  <sheetViews>
    <sheetView showGridLines="0" view="pageLayout" topLeftCell="B1" workbookViewId="0">
      <selection activeCell="L5" sqref="L5"/>
    </sheetView>
  </sheetViews>
  <sheetFormatPr defaultColWidth="8.625" defaultRowHeight="30" customHeight="1" x14ac:dyDescent="0.2"/>
  <cols>
    <col min="1" max="1" width="2.625" style="1" customWidth="1"/>
    <col min="2" max="2" width="20.625" style="10" customWidth="1"/>
    <col min="3" max="8" width="10.625" style="1" customWidth="1"/>
    <col min="9" max="9" width="20.625" style="1" customWidth="1"/>
    <col min="10" max="10" width="10.625" style="10" customWidth="1"/>
    <col min="11" max="11" width="10.625" style="2" customWidth="1"/>
    <col min="12" max="12" width="70.625" style="1" customWidth="1"/>
    <col min="13" max="13" width="2.625" customWidth="1"/>
  </cols>
  <sheetData>
    <row r="1" spans="1:12" ht="30" customHeight="1" x14ac:dyDescent="0.2">
      <c r="A1" s="10"/>
      <c r="B1" s="45">
        <f>CalendarYear</f>
        <v>2027</v>
      </c>
      <c r="C1" s="40"/>
      <c r="D1" s="42"/>
      <c r="E1" s="42"/>
      <c r="F1" s="42"/>
      <c r="G1" s="42"/>
      <c r="H1" s="42"/>
      <c r="I1" s="42"/>
      <c r="J1" s="43" t="s">
        <v>23</v>
      </c>
      <c r="K1" s="43" t="s">
        <v>24</v>
      </c>
      <c r="L1" s="44" t="s">
        <v>0</v>
      </c>
    </row>
    <row r="2" spans="1:12" ht="30" customHeight="1" x14ac:dyDescent="0.25">
      <c r="A2" s="9"/>
      <c r="B2" s="60" t="s">
        <v>28</v>
      </c>
      <c r="C2" s="5" t="s">
        <v>1</v>
      </c>
      <c r="D2" s="5" t="s">
        <v>13</v>
      </c>
      <c r="E2" s="5" t="s">
        <v>4</v>
      </c>
      <c r="F2" s="5" t="s">
        <v>14</v>
      </c>
      <c r="G2" s="5" t="s">
        <v>6</v>
      </c>
      <c r="H2" s="5" t="s">
        <v>16</v>
      </c>
      <c r="I2" s="5" t="s">
        <v>17</v>
      </c>
      <c r="J2" s="33" t="s">
        <v>1</v>
      </c>
      <c r="K2" s="48"/>
      <c r="L2" s="49"/>
    </row>
    <row r="3" spans="1:12" ht="30" customHeight="1" x14ac:dyDescent="0.25">
      <c r="A3" s="9"/>
      <c r="B3" s="69"/>
      <c r="C3" s="4">
        <f>IF(DAY(JunSun1)=1,JunSun1-6,JunSun1+1)</f>
        <v>46538</v>
      </c>
      <c r="D3" s="4">
        <f>IF(DAY(JunSun1)=1,JunSun1-5,JunSun1+2)</f>
        <v>46539</v>
      </c>
      <c r="E3" s="4">
        <f>IF(DAY(JunSun1)=1,JunSun1-4,JunSun1+3)</f>
        <v>46540</v>
      </c>
      <c r="F3" s="4">
        <f>IF(DAY(JunSun1)=1,JunSun1-3,JunSun1+4)</f>
        <v>46541</v>
      </c>
      <c r="G3" s="4">
        <f>IF(DAY(JunSun1)=1,JunSun1-2,JunSun1+5)</f>
        <v>46542</v>
      </c>
      <c r="H3" s="4">
        <f>IF(DAY(JunSun1)=1,JunSun1-1,JunSun1+6)</f>
        <v>46543</v>
      </c>
      <c r="I3" s="4">
        <f>IF(DAY(JunSun1)=1,JunSun1,JunSun1+7)</f>
        <v>46544</v>
      </c>
      <c r="J3" s="33"/>
      <c r="K3" s="50"/>
      <c r="L3" s="51"/>
    </row>
    <row r="4" spans="1:12" ht="30" customHeight="1" x14ac:dyDescent="0.25">
      <c r="A4" s="9"/>
      <c r="B4" s="69"/>
      <c r="C4" s="4">
        <f>IF(DAY(JunSun1)=1,JunSun1+1,JunSun1+8)</f>
        <v>46545</v>
      </c>
      <c r="D4" s="4">
        <f>IF(DAY(JunSun1)=1,JunSun1+2,JunSun1+9)</f>
        <v>46546</v>
      </c>
      <c r="E4" s="4">
        <f>IF(DAY(JunSun1)=1,JunSun1+3,JunSun1+10)</f>
        <v>46547</v>
      </c>
      <c r="F4" s="4">
        <f>IF(DAY(JunSun1)=1,JunSun1+4,JunSun1+11)</f>
        <v>46548</v>
      </c>
      <c r="G4" s="4">
        <f>IF(DAY(JunSun1)=1,JunSun1+5,JunSun1+12)</f>
        <v>46549</v>
      </c>
      <c r="H4" s="4">
        <f>IF(DAY(JunSun1)=1,JunSun1+6,JunSun1+13)</f>
        <v>46550</v>
      </c>
      <c r="I4" s="4">
        <f>IF(DAY(JunSun1)=1,JunSun1+7,JunSun1+14)</f>
        <v>46551</v>
      </c>
      <c r="J4" s="33"/>
      <c r="K4" s="50"/>
      <c r="L4" s="51"/>
    </row>
    <row r="5" spans="1:12" ht="30" customHeight="1" x14ac:dyDescent="0.25">
      <c r="A5" s="9"/>
      <c r="B5" s="69"/>
      <c r="C5" s="4">
        <f>IF(DAY(JunSun1)=1,JunSun1+8,JunSun1+15)</f>
        <v>46552</v>
      </c>
      <c r="D5" s="4">
        <f>IF(DAY(JunSun1)=1,JunSun1+9,JunSun1+16)</f>
        <v>46553</v>
      </c>
      <c r="E5" s="4">
        <f>IF(DAY(JunSun1)=1,JunSun1+10,JunSun1+17)</f>
        <v>46554</v>
      </c>
      <c r="F5" s="4">
        <f>IF(DAY(JunSun1)=1,JunSun1+11,JunSun1+18)</f>
        <v>46555</v>
      </c>
      <c r="G5" s="4">
        <f>IF(DAY(JunSun1)=1,JunSun1+12,JunSun1+19)</f>
        <v>46556</v>
      </c>
      <c r="H5" s="4">
        <f>IF(DAY(JunSun1)=1,JunSun1+13,JunSun1+20)</f>
        <v>46557</v>
      </c>
      <c r="I5" s="4">
        <f>IF(DAY(JunSun1)=1,JunSun1+14,JunSun1+21)</f>
        <v>46558</v>
      </c>
      <c r="J5" s="33"/>
      <c r="K5" s="50"/>
      <c r="L5" s="51"/>
    </row>
    <row r="6" spans="1:12" ht="30" customHeight="1" x14ac:dyDescent="0.25">
      <c r="A6" s="9"/>
      <c r="B6" s="69"/>
      <c r="C6" s="4">
        <f>IF(DAY(JunSun1)=1,JunSun1+15,JunSun1+22)</f>
        <v>46559</v>
      </c>
      <c r="D6" s="4">
        <f>IF(DAY(JunSun1)=1,JunSun1+16,JunSun1+23)</f>
        <v>46560</v>
      </c>
      <c r="E6" s="4">
        <f>IF(DAY(JunSun1)=1,JunSun1+17,JunSun1+24)</f>
        <v>46561</v>
      </c>
      <c r="F6" s="4">
        <f>IF(DAY(JunSun1)=1,JunSun1+18,JunSun1+25)</f>
        <v>46562</v>
      </c>
      <c r="G6" s="4">
        <f>IF(DAY(JunSun1)=1,JunSun1+19,JunSun1+26)</f>
        <v>46563</v>
      </c>
      <c r="H6" s="4">
        <f>IF(DAY(JunSun1)=1,JunSun1+20,JunSun1+27)</f>
        <v>46564</v>
      </c>
      <c r="I6" s="4">
        <f>IF(DAY(JunSun1)=1,JunSun1+21,JunSun1+28)</f>
        <v>46565</v>
      </c>
      <c r="J6" s="33"/>
      <c r="K6" s="50"/>
      <c r="L6" s="51"/>
    </row>
    <row r="7" spans="1:12" ht="30" customHeight="1" x14ac:dyDescent="0.25">
      <c r="A7" s="9"/>
      <c r="B7" s="69"/>
      <c r="C7" s="4">
        <f>IF(DAY(JunSun1)=1,JunSun1+22,JunSun1+29)</f>
        <v>46566</v>
      </c>
      <c r="D7" s="4">
        <f>IF(DAY(JunSun1)=1,JunSun1+23,JunSun1+30)</f>
        <v>46567</v>
      </c>
      <c r="E7" s="4">
        <f>IF(DAY(JunSun1)=1,JunSun1+24,JunSun1+31)</f>
        <v>46568</v>
      </c>
      <c r="F7" s="4">
        <f>IF(DAY(JunSun1)=1,JunSun1+25,JunSun1+32)</f>
        <v>46569</v>
      </c>
      <c r="G7" s="4">
        <f>IF(DAY(JunSun1)=1,JunSun1+26,JunSun1+33)</f>
        <v>46570</v>
      </c>
      <c r="H7" s="4">
        <f>IF(DAY(JunSun1)=1,JunSun1+27,JunSun1+34)</f>
        <v>46571</v>
      </c>
      <c r="I7" s="4">
        <f>IF(DAY(JunSun1)=1,JunSun1+28,JunSun1+35)</f>
        <v>46572</v>
      </c>
      <c r="J7" s="39"/>
      <c r="K7" s="16"/>
      <c r="L7" s="11"/>
    </row>
    <row r="8" spans="1:12" ht="30" customHeight="1" x14ac:dyDescent="0.25">
      <c r="A8" s="9"/>
      <c r="B8" s="70"/>
      <c r="C8" s="4"/>
      <c r="D8" s="4"/>
      <c r="E8" s="4"/>
      <c r="F8" s="4"/>
      <c r="G8" s="4"/>
      <c r="H8" s="4"/>
      <c r="I8" s="4"/>
      <c r="J8" s="33" t="s">
        <v>13</v>
      </c>
      <c r="K8" s="48"/>
      <c r="L8" s="49"/>
    </row>
    <row r="9" spans="1:12" ht="30" customHeight="1" x14ac:dyDescent="0.25">
      <c r="A9" s="9"/>
      <c r="C9" s="3"/>
      <c r="D9" s="3"/>
      <c r="E9" s="3"/>
      <c r="F9" s="3"/>
      <c r="G9" s="3"/>
      <c r="H9" s="3"/>
      <c r="I9" s="3"/>
      <c r="J9" s="33"/>
      <c r="K9" s="50"/>
      <c r="L9" s="51"/>
    </row>
    <row r="10" spans="1:12" ht="30" customHeight="1" x14ac:dyDescent="0.25">
      <c r="A10" s="9"/>
      <c r="B10" s="30" t="s">
        <v>3</v>
      </c>
      <c r="C10" s="7"/>
      <c r="D10" s="7"/>
      <c r="E10" s="7"/>
      <c r="F10" s="7"/>
      <c r="G10" s="7"/>
      <c r="H10" s="7"/>
      <c r="I10" s="7"/>
      <c r="J10" s="33"/>
      <c r="K10" s="50"/>
      <c r="L10" s="51"/>
    </row>
    <row r="11" spans="1:12" ht="30" customHeight="1" x14ac:dyDescent="0.25">
      <c r="A11" s="18" t="s">
        <v>21</v>
      </c>
      <c r="B11" s="31" t="s">
        <v>1</v>
      </c>
      <c r="C11" s="72" t="s">
        <v>2</v>
      </c>
      <c r="D11" s="73"/>
      <c r="E11" s="72" t="s">
        <v>4</v>
      </c>
      <c r="F11" s="73"/>
      <c r="G11" s="72" t="s">
        <v>5</v>
      </c>
      <c r="H11" s="73"/>
      <c r="I11" s="32" t="s">
        <v>6</v>
      </c>
      <c r="J11" s="33"/>
      <c r="K11" s="50"/>
      <c r="L11" s="51"/>
    </row>
    <row r="12" spans="1:12" ht="30" customHeight="1" x14ac:dyDescent="0.25">
      <c r="A12" s="18" t="s">
        <v>19</v>
      </c>
      <c r="B12" s="14"/>
      <c r="C12" s="65"/>
      <c r="D12" s="65"/>
      <c r="E12" s="65"/>
      <c r="F12" s="65"/>
      <c r="G12" s="65"/>
      <c r="H12" s="65"/>
      <c r="I12" s="15"/>
      <c r="J12" s="33"/>
      <c r="K12" s="50"/>
      <c r="L12" s="51"/>
    </row>
    <row r="13" spans="1:12" ht="30" customHeight="1" x14ac:dyDescent="0.25">
      <c r="A13" s="18" t="s">
        <v>20</v>
      </c>
      <c r="B13" s="19"/>
      <c r="C13" s="66"/>
      <c r="D13" s="66"/>
      <c r="E13" s="66"/>
      <c r="F13" s="66"/>
      <c r="G13" s="66"/>
      <c r="H13" s="66"/>
      <c r="I13" s="25"/>
      <c r="J13" s="37"/>
      <c r="K13" s="16"/>
      <c r="L13" s="11"/>
    </row>
    <row r="14" spans="1:12" ht="30" customHeight="1" x14ac:dyDescent="0.25">
      <c r="A14" s="18" t="s">
        <v>19</v>
      </c>
      <c r="B14" s="14"/>
      <c r="C14" s="65"/>
      <c r="D14" s="65"/>
      <c r="E14" s="65"/>
      <c r="F14" s="65"/>
      <c r="G14" s="65"/>
      <c r="H14" s="65"/>
      <c r="I14" s="15"/>
      <c r="J14" s="33" t="s">
        <v>4</v>
      </c>
      <c r="K14" s="48"/>
      <c r="L14" s="49"/>
    </row>
    <row r="15" spans="1:12" ht="30" customHeight="1" x14ac:dyDescent="0.25">
      <c r="A15" s="18" t="s">
        <v>20</v>
      </c>
      <c r="B15" s="19"/>
      <c r="C15" s="66"/>
      <c r="D15" s="66"/>
      <c r="E15" s="66"/>
      <c r="F15" s="66"/>
      <c r="G15" s="66"/>
      <c r="H15" s="66"/>
      <c r="I15" s="25"/>
      <c r="J15" s="33"/>
      <c r="K15" s="50"/>
      <c r="L15" s="51"/>
    </row>
    <row r="16" spans="1:12" ht="30" customHeight="1" x14ac:dyDescent="0.25">
      <c r="A16" s="18" t="s">
        <v>19</v>
      </c>
      <c r="B16" s="14"/>
      <c r="C16" s="65"/>
      <c r="D16" s="65"/>
      <c r="E16" s="65"/>
      <c r="F16" s="65"/>
      <c r="G16" s="65"/>
      <c r="H16" s="65"/>
      <c r="I16" s="17"/>
      <c r="J16" s="33"/>
      <c r="K16" s="50"/>
      <c r="L16" s="51"/>
    </row>
    <row r="17" spans="1:12" ht="30" customHeight="1" x14ac:dyDescent="0.25">
      <c r="A17" s="18" t="s">
        <v>20</v>
      </c>
      <c r="B17" s="19"/>
      <c r="C17" s="66"/>
      <c r="D17" s="66"/>
      <c r="E17" s="66"/>
      <c r="F17" s="66"/>
      <c r="G17" s="66"/>
      <c r="H17" s="66"/>
      <c r="I17" s="25"/>
      <c r="J17" s="33"/>
      <c r="K17" s="50"/>
      <c r="L17" s="51"/>
    </row>
    <row r="18" spans="1:12" ht="30" customHeight="1" x14ac:dyDescent="0.25">
      <c r="A18" s="18" t="s">
        <v>19</v>
      </c>
      <c r="B18" s="14"/>
      <c r="C18" s="65"/>
      <c r="D18" s="65"/>
      <c r="E18" s="65"/>
      <c r="F18" s="65"/>
      <c r="G18" s="65"/>
      <c r="H18" s="65"/>
      <c r="I18" s="15"/>
      <c r="J18" s="33"/>
      <c r="K18" s="50"/>
      <c r="L18" s="51"/>
    </row>
    <row r="19" spans="1:12" ht="30" customHeight="1" x14ac:dyDescent="0.25">
      <c r="A19" s="18" t="s">
        <v>20</v>
      </c>
      <c r="B19" s="19"/>
      <c r="C19" s="66"/>
      <c r="D19" s="66"/>
      <c r="E19" s="66"/>
      <c r="F19" s="66"/>
      <c r="G19" s="66"/>
      <c r="H19" s="66"/>
      <c r="I19" s="26"/>
      <c r="J19" s="37"/>
      <c r="K19" s="16"/>
      <c r="L19" s="11"/>
    </row>
    <row r="20" spans="1:12" ht="30" customHeight="1" x14ac:dyDescent="0.25">
      <c r="A20" s="18" t="s">
        <v>19</v>
      </c>
      <c r="B20" s="14"/>
      <c r="C20" s="65"/>
      <c r="D20" s="65"/>
      <c r="E20" s="65"/>
      <c r="F20" s="65"/>
      <c r="G20" s="65"/>
      <c r="H20" s="65"/>
      <c r="I20" s="15"/>
      <c r="J20" s="33" t="s">
        <v>14</v>
      </c>
      <c r="K20" s="48"/>
      <c r="L20" s="49"/>
    </row>
    <row r="21" spans="1:12" ht="30" customHeight="1" x14ac:dyDescent="0.25">
      <c r="A21" s="18" t="s">
        <v>20</v>
      </c>
      <c r="B21" s="19"/>
      <c r="C21" s="66"/>
      <c r="D21" s="66"/>
      <c r="E21" s="66"/>
      <c r="F21" s="66"/>
      <c r="G21" s="66"/>
      <c r="H21" s="66"/>
      <c r="I21" s="25"/>
      <c r="J21" s="33"/>
      <c r="K21" s="50"/>
      <c r="L21" s="51"/>
    </row>
    <row r="22" spans="1:12" ht="30" customHeight="1" x14ac:dyDescent="0.25">
      <c r="A22" s="18" t="s">
        <v>19</v>
      </c>
      <c r="B22" s="14"/>
      <c r="C22" s="65"/>
      <c r="D22" s="65"/>
      <c r="E22" s="65"/>
      <c r="F22" s="65"/>
      <c r="G22" s="65"/>
      <c r="H22" s="65"/>
      <c r="I22" s="15"/>
      <c r="J22" s="33"/>
      <c r="K22" s="50"/>
      <c r="L22" s="51"/>
    </row>
    <row r="23" spans="1:12" ht="30" customHeight="1" x14ac:dyDescent="0.25">
      <c r="A23" s="18" t="s">
        <v>20</v>
      </c>
      <c r="B23" s="19"/>
      <c r="C23" s="66"/>
      <c r="D23" s="66"/>
      <c r="E23" s="66"/>
      <c r="F23" s="66"/>
      <c r="G23" s="66"/>
      <c r="H23" s="66"/>
      <c r="I23" s="25"/>
      <c r="J23" s="33"/>
      <c r="K23" s="50"/>
      <c r="L23" s="51"/>
    </row>
    <row r="24" spans="1:12" ht="30" customHeight="1" x14ac:dyDescent="0.25">
      <c r="A24" s="18" t="s">
        <v>19</v>
      </c>
      <c r="B24" s="14"/>
      <c r="C24" s="65"/>
      <c r="D24" s="65"/>
      <c r="E24" s="65"/>
      <c r="F24" s="65"/>
      <c r="G24" s="65"/>
      <c r="H24" s="65"/>
      <c r="I24" s="15"/>
      <c r="J24" s="33"/>
      <c r="K24" s="50"/>
      <c r="L24" s="51"/>
    </row>
    <row r="25" spans="1:12" ht="30" customHeight="1" x14ac:dyDescent="0.25">
      <c r="A25" s="18" t="s">
        <v>20</v>
      </c>
      <c r="B25" s="19"/>
      <c r="C25" s="66"/>
      <c r="D25" s="66"/>
      <c r="E25" s="66"/>
      <c r="F25" s="66"/>
      <c r="G25" s="66"/>
      <c r="H25" s="66"/>
      <c r="I25" s="25"/>
      <c r="J25" s="37"/>
      <c r="K25" s="16"/>
      <c r="L25" s="11"/>
    </row>
    <row r="26" spans="1:12" ht="30" customHeight="1" x14ac:dyDescent="0.25">
      <c r="A26" s="18" t="s">
        <v>19</v>
      </c>
      <c r="B26" s="14"/>
      <c r="C26" s="65"/>
      <c r="D26" s="65"/>
      <c r="E26" s="65"/>
      <c r="F26" s="65"/>
      <c r="G26" s="65"/>
      <c r="H26" s="65"/>
      <c r="I26" s="15"/>
      <c r="J26" s="33" t="s">
        <v>6</v>
      </c>
      <c r="K26" s="48"/>
      <c r="L26" s="49"/>
    </row>
    <row r="27" spans="1:12" ht="30" customHeight="1" x14ac:dyDescent="0.25">
      <c r="A27" s="18" t="s">
        <v>20</v>
      </c>
      <c r="B27" s="19"/>
      <c r="C27" s="66"/>
      <c r="D27" s="66"/>
      <c r="E27" s="66"/>
      <c r="F27" s="66"/>
      <c r="G27" s="66"/>
      <c r="H27" s="66"/>
      <c r="I27" s="25"/>
      <c r="J27" s="33"/>
      <c r="K27" s="50"/>
      <c r="L27" s="51"/>
    </row>
    <row r="28" spans="1:12" ht="30" customHeight="1" x14ac:dyDescent="0.25">
      <c r="A28" s="18" t="s">
        <v>19</v>
      </c>
      <c r="B28" s="14"/>
      <c r="C28" s="65"/>
      <c r="D28" s="65"/>
      <c r="E28" s="65"/>
      <c r="F28" s="65"/>
      <c r="G28" s="65"/>
      <c r="H28" s="65"/>
      <c r="I28" s="15"/>
      <c r="J28" s="33"/>
      <c r="K28" s="50"/>
      <c r="L28" s="51"/>
    </row>
    <row r="29" spans="1:12" ht="30" customHeight="1" x14ac:dyDescent="0.25">
      <c r="A29" s="18" t="s">
        <v>20</v>
      </c>
      <c r="B29" s="19"/>
      <c r="C29" s="66"/>
      <c r="D29" s="66"/>
      <c r="E29" s="66"/>
      <c r="F29" s="66"/>
      <c r="G29" s="66"/>
      <c r="H29" s="66"/>
      <c r="I29" s="25"/>
      <c r="J29" s="33"/>
      <c r="K29" s="50"/>
      <c r="L29" s="51"/>
    </row>
    <row r="30" spans="1:12" ht="30" customHeight="1" x14ac:dyDescent="0.25">
      <c r="A30" s="18" t="s">
        <v>19</v>
      </c>
      <c r="B30" s="14"/>
      <c r="C30" s="65"/>
      <c r="D30" s="65"/>
      <c r="E30" s="65"/>
      <c r="F30" s="65"/>
      <c r="G30" s="65"/>
      <c r="H30" s="65"/>
      <c r="I30" s="15"/>
      <c r="J30" s="33"/>
      <c r="K30" s="50"/>
      <c r="L30" s="51"/>
    </row>
    <row r="31" spans="1:12" ht="30" customHeight="1" x14ac:dyDescent="0.25">
      <c r="A31" s="18" t="s">
        <v>20</v>
      </c>
      <c r="B31" s="22"/>
      <c r="C31" s="67"/>
      <c r="D31" s="67"/>
      <c r="E31" s="67"/>
      <c r="F31" s="67"/>
      <c r="G31" s="67"/>
      <c r="H31" s="67"/>
      <c r="I31" s="23"/>
      <c r="J31" s="33"/>
      <c r="K31" s="16"/>
      <c r="L31" s="11"/>
    </row>
  </sheetData>
  <mergeCells count="64">
    <mergeCell ref="C31:D31"/>
    <mergeCell ref="E31:F31"/>
    <mergeCell ref="G31:H31"/>
    <mergeCell ref="C29:D29"/>
    <mergeCell ref="E29:F29"/>
    <mergeCell ref="G29:H29"/>
    <mergeCell ref="C30:D30"/>
    <mergeCell ref="E30:F30"/>
    <mergeCell ref="G30:H30"/>
    <mergeCell ref="C27:D27"/>
    <mergeCell ref="E27:F27"/>
    <mergeCell ref="G27:H27"/>
    <mergeCell ref="C28:D28"/>
    <mergeCell ref="E28:F28"/>
    <mergeCell ref="G28:H28"/>
    <mergeCell ref="C25:D25"/>
    <mergeCell ref="E25:F25"/>
    <mergeCell ref="G25:H25"/>
    <mergeCell ref="C26:D26"/>
    <mergeCell ref="E26:F26"/>
    <mergeCell ref="G26:H26"/>
    <mergeCell ref="C23:D23"/>
    <mergeCell ref="E23:F23"/>
    <mergeCell ref="G23:H23"/>
    <mergeCell ref="C24:D24"/>
    <mergeCell ref="E24:F24"/>
    <mergeCell ref="G24:H24"/>
    <mergeCell ref="C21:D21"/>
    <mergeCell ref="E21:F21"/>
    <mergeCell ref="G21:H21"/>
    <mergeCell ref="C22:D22"/>
    <mergeCell ref="E22:F22"/>
    <mergeCell ref="G22:H22"/>
    <mergeCell ref="C19:D19"/>
    <mergeCell ref="E19:F19"/>
    <mergeCell ref="G19:H19"/>
    <mergeCell ref="C20:D20"/>
    <mergeCell ref="E20:F20"/>
    <mergeCell ref="G20:H20"/>
    <mergeCell ref="C17:D17"/>
    <mergeCell ref="E17:F17"/>
    <mergeCell ref="G17:H17"/>
    <mergeCell ref="C18:D18"/>
    <mergeCell ref="E18:F18"/>
    <mergeCell ref="G18:H18"/>
    <mergeCell ref="C15:D15"/>
    <mergeCell ref="E15:F15"/>
    <mergeCell ref="G15:H15"/>
    <mergeCell ref="C16:D16"/>
    <mergeCell ref="E16:F16"/>
    <mergeCell ref="G16:H16"/>
    <mergeCell ref="C13:D13"/>
    <mergeCell ref="E13:F13"/>
    <mergeCell ref="G13:H13"/>
    <mergeCell ref="C14:D14"/>
    <mergeCell ref="E14:F14"/>
    <mergeCell ref="G14:H14"/>
    <mergeCell ref="B2:B8"/>
    <mergeCell ref="C11:D11"/>
    <mergeCell ref="E11:F11"/>
    <mergeCell ref="G11:H11"/>
    <mergeCell ref="C12:D12"/>
    <mergeCell ref="E12:F12"/>
    <mergeCell ref="G12:H12"/>
  </mergeCells>
  <conditionalFormatting sqref="C3:H3">
    <cfRule type="expression" dxfId="67" priority="6" stopIfTrue="1">
      <formula>DAY(C3)&gt;8</formula>
    </cfRule>
  </conditionalFormatting>
  <conditionalFormatting sqref="C7:I8">
    <cfRule type="expression" dxfId="66" priority="5" stopIfTrue="1">
      <formula>AND(DAY(C7)&gt;=1,DAY(C7)&lt;=15)</formula>
    </cfRule>
  </conditionalFormatting>
  <conditionalFormatting sqref="C3:I8">
    <cfRule type="expression" dxfId="65" priority="7">
      <formula>VLOOKUP(DAY(C3),AssignmentDays,1,FALSE)=DAY(C3)</formula>
    </cfRule>
  </conditionalFormatting>
  <conditionalFormatting sqref="B13:I13 B15:I15 B17:I17 B19:I19 B21:I21 B23:I23 B25:I25 B27:I27 B29:I29 B31:I31">
    <cfRule type="expression" dxfId="64" priority="4">
      <formula>B13&lt;&gt;""</formula>
    </cfRule>
  </conditionalFormatting>
  <conditionalFormatting sqref="B12:I12 B14:I14 B16:I16 B18:I18 B20:I20 B22:I22 B24:I24 B26:I26 B28:I28 B30:I30">
    <cfRule type="expression" dxfId="63" priority="3">
      <formula>B12&lt;&gt;""</formula>
    </cfRule>
  </conditionalFormatting>
  <conditionalFormatting sqref="B13:I13 B15:I15 B17:I17 B19:I19 B21:I21 B23:I23 B25:I25 B27:I27 B29:I29">
    <cfRule type="expression" dxfId="62" priority="2">
      <formula>COLUMN(B13)&gt;=2</formula>
    </cfRule>
  </conditionalFormatting>
  <conditionalFormatting sqref="B12:I31">
    <cfRule type="expression" dxfId="61" priority="1">
      <formula>COLUMN(B12)&gt;2</formula>
    </cfRule>
  </conditionalFormatting>
  <dataValidations disablePrompts="1" xWindow="282" yWindow="780" count="13">
    <dataValidation allowBlank="1" showInputMessage="1" showErrorMessage="1" prompt="Automatically updated calendar year. To change the year, update cell B1 on Jan worksheet" sqref="B1"/>
    <dataValidation allowBlank="1" showInputMessage="1" showErrorMessage="1" prompt="Prepare a weekly schedule &amp; create an assignment list in this worksheet. Assignments are automatically highlighted in monthly calendar for the year entered in B1 on Jan worksheet" sqref="A1"/>
    <dataValidation allowBlank="1" showInputMessage="1" showErrorMessage="1" prompt="Cells C2:I2 contain weekdays" sqref="C2"/>
    <dataValidation allowBlank="1" showInputMessage="1" showErrorMessage="1" prompt="If this cell doesn’t contain the number 1, then it is a day from a previous month. Cells C3:I8 contain dates for the current month" sqref="C3"/>
    <dataValidation allowBlank="1" showInputMessage="1" showErrorMessage="1" prompt="If this row contains a number less than the previous number or row of numbers, then this row contains dates for the next calendar month" sqref="C8"/>
    <dataValidation allowBlank="1" showInputMessage="1" showErrorMessage="1" prompt="Enter time in this row  from columns B to I" sqref="B12"/>
    <dataValidation allowBlank="1" showInputMessage="1" showErrorMessage="1" prompt="Enter class in this row from columns B to I" sqref="B13"/>
    <dataValidation allowBlank="1" showInputMessage="1" showErrorMessage="1" prompt="In this column, weekdays are aggregated, with six rows for assignments for each grouped weekday of the month. To add more assignments, create new rows. The items in the calendar on the left will be highlighted." sqref="J1"/>
    <dataValidation allowBlank="1" showInputMessage="1" showErrorMessage="1" prompt="Enter the assignment details in this column that correspond to the weekday in column J and day in column K for the calendar month at left" sqref="L1"/>
    <dataValidation allowBlank="1" showInputMessage="1" showErrorMessage="1" prompt="In this column, write the month's assignment day, which corresponds to the weekday in column J. This date will draw attention to the assignment in the left-hand calendar." sqref="K1"/>
    <dataValidation allowBlank="1" showInputMessage="1" showErrorMessage="1" prompt="Weekdays are in this row, from Monday to Friday" sqref="B11"/>
    <dataValidation allowBlank="1" showInputMessage="1" showErrorMessage="1" prompt="Enter the time of your class and under it, in a new row, the class name for each weekday in columns B to I. Repeat this pattern for all classes in subsequent rows" sqref="B10"/>
    <dataValidation allowBlank="1" showInputMessage="1" showErrorMessage="1" prompt="The assignment list entries for the month of June are automatically highlighted in the calendar. Assignments are written in a darker font. The days that correspond to the previous or following month have a lighter typeface." sqref="B2:B8"/>
  </dataValidations>
  <printOptions horizontalCentered="1" verticalCentered="1"/>
  <pageMargins left="0.5" right="0.5" top="0.5" bottom="0.5" header="0.3" footer="0.3"/>
  <pageSetup scale="58"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pageSetUpPr fitToPage="1"/>
  </sheetPr>
  <dimension ref="A1:L31"/>
  <sheetViews>
    <sheetView showGridLines="0" view="pageLayout" topLeftCell="B1" workbookViewId="0">
      <selection activeCell="L25" sqref="L25"/>
    </sheetView>
  </sheetViews>
  <sheetFormatPr defaultColWidth="8.625" defaultRowHeight="30" customHeight="1" x14ac:dyDescent="0.2"/>
  <cols>
    <col min="1" max="1" width="2.625" style="1" customWidth="1"/>
    <col min="2" max="2" width="20.625" style="10" customWidth="1"/>
    <col min="3" max="8" width="10.625" style="1" customWidth="1"/>
    <col min="9" max="9" width="20.625" style="1" customWidth="1"/>
    <col min="10" max="10" width="10.625" style="10" customWidth="1"/>
    <col min="11" max="11" width="10.625" style="2" customWidth="1"/>
    <col min="12" max="12" width="70.625" style="1" customWidth="1"/>
    <col min="13" max="13" width="2.625" customWidth="1"/>
  </cols>
  <sheetData>
    <row r="1" spans="1:12" ht="30" customHeight="1" x14ac:dyDescent="0.2">
      <c r="A1" s="10"/>
      <c r="B1" s="45">
        <f>CalendarYear</f>
        <v>2027</v>
      </c>
      <c r="C1" s="40"/>
      <c r="D1" s="42"/>
      <c r="E1" s="42"/>
      <c r="F1" s="42"/>
      <c r="G1" s="42"/>
      <c r="H1" s="42"/>
      <c r="I1" s="42"/>
      <c r="J1" s="43" t="s">
        <v>23</v>
      </c>
      <c r="K1" s="43" t="s">
        <v>24</v>
      </c>
      <c r="L1" s="44" t="s">
        <v>0</v>
      </c>
    </row>
    <row r="2" spans="1:12" ht="30" customHeight="1" x14ac:dyDescent="0.25">
      <c r="A2" s="9"/>
      <c r="B2" s="60" t="s">
        <v>29</v>
      </c>
      <c r="C2" s="5" t="s">
        <v>1</v>
      </c>
      <c r="D2" s="5" t="s">
        <v>13</v>
      </c>
      <c r="E2" s="5" t="s">
        <v>4</v>
      </c>
      <c r="F2" s="5" t="s">
        <v>14</v>
      </c>
      <c r="G2" s="5" t="s">
        <v>6</v>
      </c>
      <c r="H2" s="5" t="s">
        <v>16</v>
      </c>
      <c r="I2" s="5" t="s">
        <v>17</v>
      </c>
      <c r="J2" s="33" t="s">
        <v>1</v>
      </c>
      <c r="K2" s="48"/>
      <c r="L2" s="49"/>
    </row>
    <row r="3" spans="1:12" ht="30" customHeight="1" x14ac:dyDescent="0.25">
      <c r="A3" s="9"/>
      <c r="B3" s="69"/>
      <c r="C3" s="4">
        <v>28</v>
      </c>
      <c r="D3" s="4">
        <v>29</v>
      </c>
      <c r="E3" s="4">
        <v>30</v>
      </c>
      <c r="F3" s="4">
        <f>IF(DAY(JulSun1)=1,JulSun1-3,JulSun1+4)</f>
        <v>46569</v>
      </c>
      <c r="G3" s="4">
        <f>IF(DAY(JulSun1)=1,JulSun1-2,JulSun1+5)</f>
        <v>46570</v>
      </c>
      <c r="H3" s="4">
        <f>IF(DAY(JulSun1)=1,JulSun1-1,JulSun1+6)</f>
        <v>46571</v>
      </c>
      <c r="I3" s="4">
        <f>IF(DAY(JulSun1)=1,JulSun1,JulSun1+7)</f>
        <v>46572</v>
      </c>
      <c r="J3" s="33"/>
      <c r="K3" s="50"/>
      <c r="L3" s="51"/>
    </row>
    <row r="4" spans="1:12" ht="30" customHeight="1" x14ac:dyDescent="0.25">
      <c r="A4" s="9"/>
      <c r="B4" s="69"/>
      <c r="C4" s="4">
        <f>IF(DAY(JulSun1)=1,JulSun1+1,JulSun1+8)</f>
        <v>46573</v>
      </c>
      <c r="D4" s="4">
        <f>IF(DAY(JulSun1)=1,JulSun1+2,JulSun1+9)</f>
        <v>46574</v>
      </c>
      <c r="E4" s="4">
        <f>IF(DAY(JulSun1)=1,JulSun1+3,JulSun1+10)</f>
        <v>46575</v>
      </c>
      <c r="F4" s="4">
        <f>IF(DAY(JulSun1)=1,JulSun1+4,JulSun1+11)</f>
        <v>46576</v>
      </c>
      <c r="G4" s="4">
        <f>IF(DAY(JulSun1)=1,JulSun1+5,JulSun1+12)</f>
        <v>46577</v>
      </c>
      <c r="H4" s="4">
        <f>IF(DAY(JulSun1)=1,JulSun1+6,JulSun1+13)</f>
        <v>46578</v>
      </c>
      <c r="I4" s="4">
        <f>IF(DAY(JulSun1)=1,JulSun1+7,JulSun1+14)</f>
        <v>46579</v>
      </c>
      <c r="J4" s="33"/>
      <c r="K4" s="50"/>
      <c r="L4" s="51"/>
    </row>
    <row r="5" spans="1:12" ht="30" customHeight="1" x14ac:dyDescent="0.25">
      <c r="A5" s="9"/>
      <c r="B5" s="69"/>
      <c r="C5" s="4">
        <f>IF(DAY(JulSun1)=1,JulSun1+8,JulSun1+15)</f>
        <v>46580</v>
      </c>
      <c r="D5" s="4">
        <f>IF(DAY(JulSun1)=1,JulSun1+9,JulSun1+16)</f>
        <v>46581</v>
      </c>
      <c r="E5" s="4">
        <f>IF(DAY(JulSun1)=1,JulSun1+10,JulSun1+17)</f>
        <v>46582</v>
      </c>
      <c r="F5" s="4">
        <f>IF(DAY(JulSun1)=1,JulSun1+11,JulSun1+18)</f>
        <v>46583</v>
      </c>
      <c r="G5" s="4">
        <f>IF(DAY(JulSun1)=1,JulSun1+12,JulSun1+19)</f>
        <v>46584</v>
      </c>
      <c r="H5" s="4">
        <f>IF(DAY(JulSun1)=1,JulSun1+13,JulSun1+20)</f>
        <v>46585</v>
      </c>
      <c r="I5" s="4">
        <f>IF(DAY(JulSun1)=1,JulSun1+14,JulSun1+21)</f>
        <v>46586</v>
      </c>
      <c r="J5" s="33"/>
      <c r="K5" s="50"/>
      <c r="L5" s="51"/>
    </row>
    <row r="6" spans="1:12" ht="30" customHeight="1" x14ac:dyDescent="0.25">
      <c r="A6" s="9"/>
      <c r="B6" s="69"/>
      <c r="C6" s="4">
        <f>IF(DAY(JulSun1)=1,JulSun1+15,JulSun1+22)</f>
        <v>46587</v>
      </c>
      <c r="D6" s="4">
        <f>IF(DAY(JulSun1)=1,JulSun1+16,JulSun1+23)</f>
        <v>46588</v>
      </c>
      <c r="E6" s="4">
        <f>IF(DAY(JulSun1)=1,JulSun1+17,JulSun1+24)</f>
        <v>46589</v>
      </c>
      <c r="F6" s="4">
        <f>IF(DAY(JulSun1)=1,JulSun1+18,JulSun1+25)</f>
        <v>46590</v>
      </c>
      <c r="G6" s="4">
        <f>IF(DAY(JulSun1)=1,JulSun1+19,JulSun1+26)</f>
        <v>46591</v>
      </c>
      <c r="H6" s="4">
        <f>IF(DAY(JulSun1)=1,JulSun1+20,JulSun1+27)</f>
        <v>46592</v>
      </c>
      <c r="I6" s="4">
        <f>IF(DAY(JulSun1)=1,JulSun1+21,JulSun1+28)</f>
        <v>46593</v>
      </c>
      <c r="J6" s="33"/>
      <c r="K6" s="50"/>
      <c r="L6" s="51"/>
    </row>
    <row r="7" spans="1:12" ht="30" customHeight="1" x14ac:dyDescent="0.25">
      <c r="A7" s="9"/>
      <c r="B7" s="69"/>
      <c r="C7" s="4">
        <f>IF(DAY(JulSun1)=1,JulSun1+22,JulSun1+29)</f>
        <v>46594</v>
      </c>
      <c r="D7" s="4">
        <f>IF(DAY(JulSun1)=1,JulSun1+23,JulSun1+30)</f>
        <v>46595</v>
      </c>
      <c r="E7" s="4">
        <f>IF(DAY(JulSun1)=1,JulSun1+24,JulSun1+31)</f>
        <v>46596</v>
      </c>
      <c r="F7" s="4">
        <f>IF(DAY(JulSun1)=1,JulSun1+25,JulSun1+32)</f>
        <v>46597</v>
      </c>
      <c r="G7" s="4">
        <v>30</v>
      </c>
      <c r="H7" s="4">
        <v>31</v>
      </c>
      <c r="I7" s="4">
        <v>1</v>
      </c>
      <c r="J7" s="37"/>
      <c r="K7" s="16"/>
      <c r="L7" s="11"/>
    </row>
    <row r="8" spans="1:12" ht="30" customHeight="1" x14ac:dyDescent="0.25">
      <c r="A8" s="9"/>
      <c r="B8" s="70"/>
      <c r="C8" s="4"/>
      <c r="D8" s="4"/>
      <c r="E8" s="4"/>
      <c r="F8" s="4"/>
      <c r="G8" s="4"/>
      <c r="H8" s="4"/>
      <c r="I8" s="4"/>
      <c r="J8" s="33" t="s">
        <v>13</v>
      </c>
      <c r="K8" s="48"/>
      <c r="L8" s="49"/>
    </row>
    <row r="9" spans="1:12" ht="30" customHeight="1" x14ac:dyDescent="0.25">
      <c r="A9" s="9"/>
      <c r="C9" s="3"/>
      <c r="D9" s="3"/>
      <c r="E9" s="3"/>
      <c r="F9" s="3"/>
      <c r="G9" s="3"/>
      <c r="H9" s="3"/>
      <c r="I9" s="3"/>
      <c r="J9" s="33"/>
      <c r="K9" s="50"/>
      <c r="L9" s="51"/>
    </row>
    <row r="10" spans="1:12" ht="30" customHeight="1" x14ac:dyDescent="0.25">
      <c r="A10" s="9"/>
      <c r="B10" s="30" t="s">
        <v>3</v>
      </c>
      <c r="C10" s="7"/>
      <c r="D10" s="7"/>
      <c r="E10" s="7"/>
      <c r="F10" s="7"/>
      <c r="G10" s="7"/>
      <c r="H10" s="7"/>
      <c r="I10" s="7"/>
      <c r="J10" s="33"/>
      <c r="K10" s="50"/>
      <c r="L10" s="51"/>
    </row>
    <row r="11" spans="1:12" ht="30" customHeight="1" x14ac:dyDescent="0.25">
      <c r="A11" s="18" t="s">
        <v>21</v>
      </c>
      <c r="B11" s="31" t="s">
        <v>1</v>
      </c>
      <c r="C11" s="72" t="s">
        <v>2</v>
      </c>
      <c r="D11" s="73"/>
      <c r="E11" s="72" t="s">
        <v>4</v>
      </c>
      <c r="F11" s="73"/>
      <c r="G11" s="72" t="s">
        <v>5</v>
      </c>
      <c r="H11" s="73"/>
      <c r="I11" s="32" t="s">
        <v>6</v>
      </c>
      <c r="J11" s="33"/>
      <c r="K11" s="50"/>
      <c r="L11" s="51"/>
    </row>
    <row r="12" spans="1:12" ht="30" customHeight="1" x14ac:dyDescent="0.25">
      <c r="A12" s="18" t="s">
        <v>19</v>
      </c>
      <c r="B12" s="14"/>
      <c r="C12" s="65"/>
      <c r="D12" s="65"/>
      <c r="E12" s="65"/>
      <c r="F12" s="65"/>
      <c r="G12" s="65"/>
      <c r="H12" s="65"/>
      <c r="I12" s="15"/>
      <c r="J12" s="33"/>
      <c r="K12" s="50"/>
      <c r="L12" s="51"/>
    </row>
    <row r="13" spans="1:12" ht="30" customHeight="1" x14ac:dyDescent="0.25">
      <c r="A13" s="18" t="s">
        <v>20</v>
      </c>
      <c r="B13" s="19"/>
      <c r="C13" s="66"/>
      <c r="D13" s="66"/>
      <c r="E13" s="66"/>
      <c r="F13" s="66"/>
      <c r="G13" s="66"/>
      <c r="H13" s="66"/>
      <c r="I13" s="25"/>
      <c r="J13" s="37"/>
      <c r="K13" s="16"/>
      <c r="L13" s="11"/>
    </row>
    <row r="14" spans="1:12" ht="30" customHeight="1" x14ac:dyDescent="0.25">
      <c r="A14" s="18" t="s">
        <v>19</v>
      </c>
      <c r="B14" s="14"/>
      <c r="C14" s="65"/>
      <c r="D14" s="65"/>
      <c r="E14" s="65"/>
      <c r="F14" s="65"/>
      <c r="G14" s="65"/>
      <c r="H14" s="65"/>
      <c r="I14" s="15"/>
      <c r="J14" s="33" t="s">
        <v>4</v>
      </c>
      <c r="K14" s="48"/>
      <c r="L14" s="49"/>
    </row>
    <row r="15" spans="1:12" ht="30" customHeight="1" x14ac:dyDescent="0.25">
      <c r="A15" s="18" t="s">
        <v>20</v>
      </c>
      <c r="B15" s="19"/>
      <c r="C15" s="66"/>
      <c r="D15" s="66"/>
      <c r="E15" s="66"/>
      <c r="F15" s="66"/>
      <c r="G15" s="66"/>
      <c r="H15" s="66"/>
      <c r="I15" s="25"/>
      <c r="J15" s="33"/>
      <c r="K15" s="50"/>
      <c r="L15" s="51"/>
    </row>
    <row r="16" spans="1:12" ht="30" customHeight="1" x14ac:dyDescent="0.25">
      <c r="A16" s="18" t="s">
        <v>19</v>
      </c>
      <c r="B16" s="14"/>
      <c r="C16" s="65"/>
      <c r="D16" s="65"/>
      <c r="E16" s="65"/>
      <c r="F16" s="65"/>
      <c r="G16" s="65"/>
      <c r="H16" s="65"/>
      <c r="I16" s="17"/>
      <c r="J16" s="33"/>
      <c r="K16" s="50"/>
      <c r="L16" s="51"/>
    </row>
    <row r="17" spans="1:12" ht="30" customHeight="1" x14ac:dyDescent="0.25">
      <c r="A17" s="18" t="s">
        <v>20</v>
      </c>
      <c r="B17" s="19"/>
      <c r="C17" s="66"/>
      <c r="D17" s="66"/>
      <c r="E17" s="66"/>
      <c r="F17" s="66"/>
      <c r="G17" s="66"/>
      <c r="H17" s="66"/>
      <c r="I17" s="25"/>
      <c r="J17" s="33"/>
      <c r="K17" s="50"/>
      <c r="L17" s="51"/>
    </row>
    <row r="18" spans="1:12" ht="30" customHeight="1" x14ac:dyDescent="0.25">
      <c r="A18" s="18" t="s">
        <v>19</v>
      </c>
      <c r="B18" s="14"/>
      <c r="C18" s="65"/>
      <c r="D18" s="65"/>
      <c r="E18" s="65"/>
      <c r="F18" s="65"/>
      <c r="G18" s="65"/>
      <c r="H18" s="65"/>
      <c r="I18" s="15"/>
      <c r="J18" s="33"/>
      <c r="K18" s="50"/>
      <c r="L18" s="51"/>
    </row>
    <row r="19" spans="1:12" ht="30" customHeight="1" x14ac:dyDescent="0.25">
      <c r="A19" s="18" t="s">
        <v>20</v>
      </c>
      <c r="B19" s="19"/>
      <c r="C19" s="66"/>
      <c r="D19" s="66"/>
      <c r="E19" s="66"/>
      <c r="F19" s="66"/>
      <c r="G19" s="66"/>
      <c r="H19" s="66"/>
      <c r="I19" s="26"/>
      <c r="J19" s="37"/>
      <c r="K19" s="16"/>
      <c r="L19" s="11"/>
    </row>
    <row r="20" spans="1:12" ht="30" customHeight="1" x14ac:dyDescent="0.25">
      <c r="A20" s="18" t="s">
        <v>19</v>
      </c>
      <c r="B20" s="14"/>
      <c r="C20" s="65"/>
      <c r="D20" s="65"/>
      <c r="E20" s="65"/>
      <c r="F20" s="65"/>
      <c r="G20" s="65"/>
      <c r="H20" s="65"/>
      <c r="I20" s="15"/>
      <c r="J20" s="33" t="s">
        <v>14</v>
      </c>
      <c r="K20" s="48"/>
      <c r="L20" s="49"/>
    </row>
    <row r="21" spans="1:12" ht="30" customHeight="1" x14ac:dyDescent="0.25">
      <c r="A21" s="18" t="s">
        <v>20</v>
      </c>
      <c r="B21" s="19"/>
      <c r="C21" s="66"/>
      <c r="D21" s="66"/>
      <c r="E21" s="66"/>
      <c r="F21" s="66"/>
      <c r="G21" s="66"/>
      <c r="H21" s="66"/>
      <c r="I21" s="25"/>
      <c r="J21" s="33"/>
      <c r="K21" s="50"/>
      <c r="L21" s="51"/>
    </row>
    <row r="22" spans="1:12" ht="30" customHeight="1" x14ac:dyDescent="0.25">
      <c r="A22" s="18" t="s">
        <v>19</v>
      </c>
      <c r="B22" s="14"/>
      <c r="C22" s="65"/>
      <c r="D22" s="65"/>
      <c r="E22" s="65"/>
      <c r="F22" s="65"/>
      <c r="G22" s="65"/>
      <c r="H22" s="65"/>
      <c r="I22" s="15"/>
      <c r="J22" s="33"/>
      <c r="K22" s="50"/>
      <c r="L22" s="51"/>
    </row>
    <row r="23" spans="1:12" ht="30" customHeight="1" x14ac:dyDescent="0.25">
      <c r="A23" s="18" t="s">
        <v>20</v>
      </c>
      <c r="B23" s="19"/>
      <c r="C23" s="66"/>
      <c r="D23" s="66"/>
      <c r="E23" s="66"/>
      <c r="F23" s="66"/>
      <c r="G23" s="66"/>
      <c r="H23" s="66"/>
      <c r="I23" s="25"/>
      <c r="J23" s="33"/>
      <c r="K23" s="50"/>
      <c r="L23" s="51"/>
    </row>
    <row r="24" spans="1:12" ht="30" customHeight="1" x14ac:dyDescent="0.25">
      <c r="A24" s="18" t="s">
        <v>19</v>
      </c>
      <c r="B24" s="14"/>
      <c r="C24" s="65"/>
      <c r="D24" s="65"/>
      <c r="E24" s="65"/>
      <c r="F24" s="65"/>
      <c r="G24" s="65"/>
      <c r="H24" s="65"/>
      <c r="I24" s="15"/>
      <c r="J24" s="33"/>
      <c r="K24" s="50"/>
      <c r="L24" s="51"/>
    </row>
    <row r="25" spans="1:12" ht="30" customHeight="1" x14ac:dyDescent="0.25">
      <c r="A25" s="18" t="s">
        <v>20</v>
      </c>
      <c r="B25" s="19"/>
      <c r="C25" s="66"/>
      <c r="D25" s="66"/>
      <c r="E25" s="66"/>
      <c r="F25" s="66"/>
      <c r="G25" s="66"/>
      <c r="H25" s="66"/>
      <c r="I25" s="25"/>
      <c r="J25" s="37"/>
      <c r="K25" s="16"/>
      <c r="L25" s="11"/>
    </row>
    <row r="26" spans="1:12" ht="30" customHeight="1" x14ac:dyDescent="0.25">
      <c r="A26" s="18" t="s">
        <v>19</v>
      </c>
      <c r="B26" s="14"/>
      <c r="C26" s="65"/>
      <c r="D26" s="65"/>
      <c r="E26" s="65"/>
      <c r="F26" s="65"/>
      <c r="G26" s="65"/>
      <c r="H26" s="65"/>
      <c r="I26" s="15"/>
      <c r="J26" s="33" t="s">
        <v>6</v>
      </c>
      <c r="K26" s="48"/>
      <c r="L26" s="49"/>
    </row>
    <row r="27" spans="1:12" ht="30" customHeight="1" x14ac:dyDescent="0.25">
      <c r="A27" s="18" t="s">
        <v>20</v>
      </c>
      <c r="B27" s="19"/>
      <c r="C27" s="66"/>
      <c r="D27" s="66"/>
      <c r="E27" s="66"/>
      <c r="F27" s="66"/>
      <c r="G27" s="66"/>
      <c r="H27" s="66"/>
      <c r="I27" s="25"/>
      <c r="J27" s="33"/>
      <c r="K27" s="50"/>
      <c r="L27" s="51"/>
    </row>
    <row r="28" spans="1:12" ht="30" customHeight="1" x14ac:dyDescent="0.25">
      <c r="A28" s="18" t="s">
        <v>19</v>
      </c>
      <c r="B28" s="14"/>
      <c r="C28" s="65"/>
      <c r="D28" s="65"/>
      <c r="E28" s="65"/>
      <c r="F28" s="65"/>
      <c r="G28" s="65"/>
      <c r="H28" s="65"/>
      <c r="I28" s="15"/>
      <c r="J28" s="33"/>
      <c r="K28" s="50"/>
      <c r="L28" s="51"/>
    </row>
    <row r="29" spans="1:12" ht="30" customHeight="1" x14ac:dyDescent="0.25">
      <c r="A29" s="18" t="s">
        <v>20</v>
      </c>
      <c r="B29" s="19"/>
      <c r="C29" s="66"/>
      <c r="D29" s="66"/>
      <c r="E29" s="66"/>
      <c r="F29" s="66"/>
      <c r="G29" s="66"/>
      <c r="H29" s="66"/>
      <c r="I29" s="25"/>
      <c r="J29" s="33"/>
      <c r="K29" s="50"/>
      <c r="L29" s="51"/>
    </row>
    <row r="30" spans="1:12" ht="30" customHeight="1" x14ac:dyDescent="0.25">
      <c r="A30" s="18" t="s">
        <v>19</v>
      </c>
      <c r="B30" s="14"/>
      <c r="C30" s="65"/>
      <c r="D30" s="65"/>
      <c r="E30" s="65"/>
      <c r="F30" s="65"/>
      <c r="G30" s="65"/>
      <c r="H30" s="65"/>
      <c r="I30" s="15"/>
      <c r="J30" s="33"/>
      <c r="K30" s="50"/>
      <c r="L30" s="51"/>
    </row>
    <row r="31" spans="1:12" ht="30" customHeight="1" x14ac:dyDescent="0.25">
      <c r="A31" s="18" t="s">
        <v>20</v>
      </c>
      <c r="B31" s="22"/>
      <c r="C31" s="67"/>
      <c r="D31" s="67"/>
      <c r="E31" s="67"/>
      <c r="F31" s="67"/>
      <c r="G31" s="67"/>
      <c r="H31" s="67"/>
      <c r="I31" s="23"/>
      <c r="J31" s="8"/>
      <c r="K31" s="16"/>
      <c r="L31" s="11"/>
    </row>
  </sheetData>
  <mergeCells count="64">
    <mergeCell ref="C31:D31"/>
    <mergeCell ref="E31:F31"/>
    <mergeCell ref="G31:H31"/>
    <mergeCell ref="C29:D29"/>
    <mergeCell ref="E29:F29"/>
    <mergeCell ref="G29:H29"/>
    <mergeCell ref="C30:D30"/>
    <mergeCell ref="E30:F30"/>
    <mergeCell ref="G30:H30"/>
    <mergeCell ref="C27:D27"/>
    <mergeCell ref="E27:F27"/>
    <mergeCell ref="G27:H27"/>
    <mergeCell ref="C28:D28"/>
    <mergeCell ref="E28:F28"/>
    <mergeCell ref="G28:H28"/>
    <mergeCell ref="C25:D25"/>
    <mergeCell ref="E25:F25"/>
    <mergeCell ref="G25:H25"/>
    <mergeCell ref="C26:D26"/>
    <mergeCell ref="E26:F26"/>
    <mergeCell ref="G26:H26"/>
    <mergeCell ref="C23:D23"/>
    <mergeCell ref="E23:F23"/>
    <mergeCell ref="G23:H23"/>
    <mergeCell ref="C24:D24"/>
    <mergeCell ref="E24:F24"/>
    <mergeCell ref="G24:H24"/>
    <mergeCell ref="C21:D21"/>
    <mergeCell ref="E21:F21"/>
    <mergeCell ref="G21:H21"/>
    <mergeCell ref="C22:D22"/>
    <mergeCell ref="E22:F22"/>
    <mergeCell ref="G22:H22"/>
    <mergeCell ref="C19:D19"/>
    <mergeCell ref="E19:F19"/>
    <mergeCell ref="G19:H19"/>
    <mergeCell ref="C20:D20"/>
    <mergeCell ref="E20:F20"/>
    <mergeCell ref="G20:H20"/>
    <mergeCell ref="C17:D17"/>
    <mergeCell ref="E17:F17"/>
    <mergeCell ref="G17:H17"/>
    <mergeCell ref="C18:D18"/>
    <mergeCell ref="E18:F18"/>
    <mergeCell ref="G18:H18"/>
    <mergeCell ref="C15:D15"/>
    <mergeCell ref="E15:F15"/>
    <mergeCell ref="G15:H15"/>
    <mergeCell ref="C16:D16"/>
    <mergeCell ref="E16:F16"/>
    <mergeCell ref="G16:H16"/>
    <mergeCell ref="C13:D13"/>
    <mergeCell ref="E13:F13"/>
    <mergeCell ref="G13:H13"/>
    <mergeCell ref="C14:D14"/>
    <mergeCell ref="E14:F14"/>
    <mergeCell ref="G14:H14"/>
    <mergeCell ref="B2:B8"/>
    <mergeCell ref="C11:D11"/>
    <mergeCell ref="E11:F11"/>
    <mergeCell ref="G11:H11"/>
    <mergeCell ref="C12:D12"/>
    <mergeCell ref="E12:F12"/>
    <mergeCell ref="G12:H12"/>
  </mergeCells>
  <conditionalFormatting sqref="C8:I8">
    <cfRule type="expression" dxfId="57" priority="8" stopIfTrue="1">
      <formula>AND(DAY(C8)&gt;=1,DAY(C8)&lt;=15)</formula>
    </cfRule>
  </conditionalFormatting>
  <conditionalFormatting sqref="C8:I8">
    <cfRule type="expression" dxfId="56" priority="10">
      <formula>VLOOKUP(DAY(C8),AssignmentDays,1,FALSE)=DAY(C8)</formula>
    </cfRule>
  </conditionalFormatting>
  <conditionalFormatting sqref="B12:I12 B14:I14 B16:I16 B18:I18 B20:I20 B22:I22 B24:I24 B26:I26 B28:I28 B30:I30">
    <cfRule type="expression" dxfId="55" priority="7">
      <formula>B12&lt;&gt;""</formula>
    </cfRule>
  </conditionalFormatting>
  <conditionalFormatting sqref="B13:I13 B15:I15 B17:I17 B19:I19 B21:I21 B23:I23 B25:I25 B27:I27 B29:I29 B31:I31">
    <cfRule type="expression" dxfId="54" priority="6">
      <formula>B13&lt;&gt;""</formula>
    </cfRule>
  </conditionalFormatting>
  <conditionalFormatting sqref="B13:I13 B15:I15 B17:I17 B19:I19 B21:I21 B23:I23 B25:I25 B27:I27 B29:I29">
    <cfRule type="expression" dxfId="53" priority="5">
      <formula>COLUMN(B13)&gt;=2</formula>
    </cfRule>
  </conditionalFormatting>
  <conditionalFormatting sqref="B12:I31">
    <cfRule type="expression" dxfId="52" priority="4">
      <formula>COLUMN(B12)&gt;2</formula>
    </cfRule>
  </conditionalFormatting>
  <conditionalFormatting sqref="C7:I7">
    <cfRule type="expression" dxfId="51" priority="1" stopIfTrue="1">
      <formula>AND(DAY(C7)&gt;=1,DAY(C7)&lt;=15)</formula>
    </cfRule>
  </conditionalFormatting>
  <conditionalFormatting sqref="C3:H3">
    <cfRule type="expression" dxfId="50" priority="2" stopIfTrue="1">
      <formula>DAY(C3)&gt;8</formula>
    </cfRule>
  </conditionalFormatting>
  <conditionalFormatting sqref="C3:I7">
    <cfRule type="expression" dxfId="49" priority="3">
      <formula>VLOOKUP(DAY(C3),AssignmentDays,1,FALSE)=DAY(C3)</formula>
    </cfRule>
  </conditionalFormatting>
  <dataValidations disablePrompts="1" xWindow="239" yWindow="583" count="13">
    <dataValidation allowBlank="1" showInputMessage="1" showErrorMessage="1" prompt="Enter class in this row from columns B to I" sqref="B13"/>
    <dataValidation allowBlank="1" showInputMessage="1" showErrorMessage="1" prompt="Enter time in this row  from columns B to I" sqref="B12"/>
    <dataValidation allowBlank="1" showInputMessage="1" showErrorMessage="1" prompt="If this row contains a number less than the previous number or row of numbers, then this row contains dates for the next calendar month" sqref="C8"/>
    <dataValidation allowBlank="1" showInputMessage="1" showErrorMessage="1" prompt="Cells C2:I2 contain weekdays" sqref="C2"/>
    <dataValidation allowBlank="1" showInputMessage="1" showErrorMessage="1" prompt="Prepare a weekly schedule &amp; create an assignment list in this worksheet. Assignments are automatically highlighted in monthly calendar for the year entered in B1 on Jan worksheet" sqref="A1"/>
    <dataValidation allowBlank="1" showInputMessage="1" showErrorMessage="1" prompt="Automatically updated calendar year. To change the year, update cell B1 on Jan worksheet" sqref="B1"/>
    <dataValidation allowBlank="1" showInputMessage="1" showErrorMessage="1" prompt="In this column, weekdays are aggregated, with six rows for assignments for each grouped weekday of the month. To add more assignments, create new rows. The items in the calendar on the left will be highlighted." sqref="J1"/>
    <dataValidation allowBlank="1" showInputMessage="1" showErrorMessage="1" prompt="Enter the assignment details in this column that correspond to the weekday in column J and day in column K for the calendar month at left" sqref="L1"/>
    <dataValidation allowBlank="1" showInputMessage="1" showErrorMessage="1" prompt="In this column, write the month's assignment day, which corresponds to the weekday in column J. This date will draw attention to the assignment in the left-hand calendar." sqref="K1"/>
    <dataValidation allowBlank="1" showInputMessage="1" showErrorMessage="1" prompt="Weekdays are in this row, from Monday to Friday" sqref="B11"/>
    <dataValidation allowBlank="1" showInputMessage="1" showErrorMessage="1" prompt="Enter the time of your class and under it, in a new row, the class name for each weekday in columns B to I. Repeat this pattern for all classes in subsequent rows" sqref="B10"/>
    <dataValidation allowBlank="1" showInputMessage="1" showErrorMessage="1" prompt="The assignment list entries for the month of July are automatically highlighted in the calendar. Assignments are written in a darker font. The days that correspond to the previous or following month have a lighter typeface." sqref="B2:B8"/>
    <dataValidation allowBlank="1" showInputMessage="1" showErrorMessage="1" prompt="If this cell doesn’t contain the number 1, then it is a day from a previous month. Cells C3:I8 contain dates for the current month" sqref="C3"/>
  </dataValidations>
  <printOptions horizontalCentered="1" verticalCentered="1"/>
  <pageMargins left="0.5" right="0.5" top="0.5" bottom="0.5" header="0.3" footer="0.3"/>
  <pageSetup scale="58"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4"/>
    <pageSetUpPr fitToPage="1"/>
  </sheetPr>
  <dimension ref="A1:L31"/>
  <sheetViews>
    <sheetView showGridLines="0" view="pageLayout" topLeftCell="B1" workbookViewId="0">
      <selection activeCell="K5" sqref="K5"/>
    </sheetView>
  </sheetViews>
  <sheetFormatPr defaultColWidth="8.625" defaultRowHeight="30" customHeight="1" x14ac:dyDescent="0.2"/>
  <cols>
    <col min="1" max="1" width="2.625" style="1" customWidth="1"/>
    <col min="2" max="2" width="20.625" style="10" customWidth="1"/>
    <col min="3" max="8" width="10.625" style="1" customWidth="1"/>
    <col min="9" max="9" width="20.625" style="1" customWidth="1"/>
    <col min="10" max="10" width="10.625" style="10" customWidth="1"/>
    <col min="11" max="11" width="10.625" style="2" customWidth="1"/>
    <col min="12" max="12" width="70.625" style="1" customWidth="1"/>
    <col min="13" max="13" width="2.625" customWidth="1"/>
  </cols>
  <sheetData>
    <row r="1" spans="1:12" ht="30" customHeight="1" x14ac:dyDescent="0.2">
      <c r="A1" s="10"/>
      <c r="B1" s="45">
        <f>CalendarYear</f>
        <v>2027</v>
      </c>
      <c r="C1" s="40"/>
      <c r="D1" s="42"/>
      <c r="E1" s="42"/>
      <c r="F1" s="42"/>
      <c r="G1" s="42"/>
      <c r="H1" s="42"/>
      <c r="I1" s="42"/>
      <c r="J1" s="43" t="s">
        <v>23</v>
      </c>
      <c r="K1" s="43" t="s">
        <v>24</v>
      </c>
      <c r="L1" s="44" t="s">
        <v>0</v>
      </c>
    </row>
    <row r="2" spans="1:12" ht="30" customHeight="1" x14ac:dyDescent="0.25">
      <c r="A2" s="9"/>
      <c r="B2" s="60" t="s">
        <v>30</v>
      </c>
      <c r="C2" s="5" t="s">
        <v>1</v>
      </c>
      <c r="D2" s="5" t="s">
        <v>13</v>
      </c>
      <c r="E2" s="5" t="s">
        <v>4</v>
      </c>
      <c r="F2" s="5" t="s">
        <v>14</v>
      </c>
      <c r="G2" s="5" t="s">
        <v>6</v>
      </c>
      <c r="H2" s="5" t="s">
        <v>16</v>
      </c>
      <c r="I2" s="5" t="s">
        <v>17</v>
      </c>
      <c r="J2" s="33" t="s">
        <v>1</v>
      </c>
      <c r="K2" s="48"/>
      <c r="L2" s="49"/>
    </row>
    <row r="3" spans="1:12" ht="30" customHeight="1" x14ac:dyDescent="0.25">
      <c r="A3" s="9"/>
      <c r="B3" s="69"/>
      <c r="C3" s="4">
        <f>IF(DAY(AugSun1)=1,AugSun1-6,AugSun1+1)</f>
        <v>46594</v>
      </c>
      <c r="D3" s="4">
        <f>IF(DAY(AugSun1)=1,AugSun1-5,AugSun1+2)</f>
        <v>46595</v>
      </c>
      <c r="E3" s="4">
        <f>IF(DAY(AugSun1)=1,AugSun1-4,AugSun1+3)</f>
        <v>46596</v>
      </c>
      <c r="F3" s="4">
        <f>IF(DAY(AugSun1)=1,AugSun1-3,AugSun1+4)</f>
        <v>46597</v>
      </c>
      <c r="G3" s="4">
        <f>IF(DAY(AugSun1)=1,AugSun1-2,AugSun1+5)</f>
        <v>46598</v>
      </c>
      <c r="H3" s="4">
        <f>IF(DAY(AugSun1)=1,AugSun1-1,AugSun1+6)</f>
        <v>46599</v>
      </c>
      <c r="I3" s="4">
        <f>IF(DAY(AugSun1)=1,AugSun1,AugSun1+7)</f>
        <v>46600</v>
      </c>
      <c r="J3" s="33"/>
      <c r="K3" s="50"/>
      <c r="L3" s="51"/>
    </row>
    <row r="4" spans="1:12" ht="30" customHeight="1" x14ac:dyDescent="0.25">
      <c r="A4" s="9"/>
      <c r="B4" s="69"/>
      <c r="C4" s="4">
        <f>IF(DAY(AugSun1)=1,AugSun1+1,AugSun1+8)</f>
        <v>46601</v>
      </c>
      <c r="D4" s="4">
        <f>IF(DAY(AugSun1)=1,AugSun1+2,AugSun1+9)</f>
        <v>46602</v>
      </c>
      <c r="E4" s="4">
        <f>IF(DAY(AugSun1)=1,AugSun1+3,AugSun1+10)</f>
        <v>46603</v>
      </c>
      <c r="F4" s="4">
        <f>IF(DAY(AugSun1)=1,AugSun1+4,AugSun1+11)</f>
        <v>46604</v>
      </c>
      <c r="G4" s="4">
        <f>IF(DAY(AugSun1)=1,AugSun1+5,AugSun1+12)</f>
        <v>46605</v>
      </c>
      <c r="H4" s="4">
        <f>IF(DAY(AugSun1)=1,AugSun1+6,AugSun1+13)</f>
        <v>46606</v>
      </c>
      <c r="I4" s="4">
        <f>IF(DAY(AugSun1)=1,AugSun1+7,AugSun1+14)</f>
        <v>46607</v>
      </c>
      <c r="J4" s="33"/>
      <c r="K4" s="50"/>
      <c r="L4" s="51"/>
    </row>
    <row r="5" spans="1:12" ht="30" customHeight="1" x14ac:dyDescent="0.25">
      <c r="A5" s="9"/>
      <c r="B5" s="69"/>
      <c r="C5" s="4">
        <f>IF(DAY(AugSun1)=1,AugSun1+8,AugSun1+15)</f>
        <v>46608</v>
      </c>
      <c r="D5" s="4">
        <f>IF(DAY(AugSun1)=1,AugSun1+9,AugSun1+16)</f>
        <v>46609</v>
      </c>
      <c r="E5" s="4">
        <f>IF(DAY(AugSun1)=1,AugSun1+10,AugSun1+17)</f>
        <v>46610</v>
      </c>
      <c r="F5" s="4">
        <f>IF(DAY(AugSun1)=1,AugSun1+11,AugSun1+18)</f>
        <v>46611</v>
      </c>
      <c r="G5" s="4">
        <f>IF(DAY(AugSun1)=1,AugSun1+12,AugSun1+19)</f>
        <v>46612</v>
      </c>
      <c r="H5" s="4">
        <f>IF(DAY(AugSun1)=1,AugSun1+13,AugSun1+20)</f>
        <v>46613</v>
      </c>
      <c r="I5" s="4">
        <f>IF(DAY(AugSun1)=1,AugSun1+14,AugSun1+21)</f>
        <v>46614</v>
      </c>
      <c r="J5" s="33"/>
      <c r="K5" s="50"/>
      <c r="L5" s="51"/>
    </row>
    <row r="6" spans="1:12" ht="30" customHeight="1" x14ac:dyDescent="0.25">
      <c r="A6" s="9"/>
      <c r="B6" s="69"/>
      <c r="C6" s="4">
        <f>IF(DAY(AugSun1)=1,AugSun1+15,AugSun1+22)</f>
        <v>46615</v>
      </c>
      <c r="D6" s="4">
        <f>IF(DAY(AugSun1)=1,AugSun1+16,AugSun1+23)</f>
        <v>46616</v>
      </c>
      <c r="E6" s="4">
        <f>IF(DAY(AugSun1)=1,AugSun1+17,AugSun1+24)</f>
        <v>46617</v>
      </c>
      <c r="F6" s="4">
        <f>IF(DAY(AugSun1)=1,AugSun1+18,AugSun1+25)</f>
        <v>46618</v>
      </c>
      <c r="G6" s="4">
        <f>IF(DAY(AugSun1)=1,AugSun1+19,AugSun1+26)</f>
        <v>46619</v>
      </c>
      <c r="H6" s="4">
        <f>IF(DAY(AugSun1)=1,AugSun1+20,AugSun1+27)</f>
        <v>46620</v>
      </c>
      <c r="I6" s="4">
        <f>IF(DAY(AugSun1)=1,AugSun1+21,AugSun1+28)</f>
        <v>46621</v>
      </c>
      <c r="J6" s="33"/>
      <c r="K6" s="50"/>
      <c r="L6" s="51"/>
    </row>
    <row r="7" spans="1:12" ht="30" customHeight="1" x14ac:dyDescent="0.25">
      <c r="A7" s="9"/>
      <c r="B7" s="69"/>
      <c r="C7" s="4">
        <f>IF(DAY(AugSun1)=1,AugSun1+22,AugSun1+29)</f>
        <v>46622</v>
      </c>
      <c r="D7" s="4">
        <f>IF(DAY(AugSun1)=1,AugSun1+23,AugSun1+30)</f>
        <v>46623</v>
      </c>
      <c r="E7" s="4">
        <f>IF(DAY(AugSun1)=1,AugSun1+24,AugSun1+31)</f>
        <v>46624</v>
      </c>
      <c r="F7" s="4">
        <f>IF(DAY(AugSun1)=1,AugSun1+25,AugSun1+32)</f>
        <v>46625</v>
      </c>
      <c r="G7" s="4">
        <f>IF(DAY(AugSun1)=1,AugSun1+26,AugSun1+33)</f>
        <v>46626</v>
      </c>
      <c r="H7" s="4">
        <f>IF(DAY(AugSun1)=1,AugSun1+27,AugSun1+34)</f>
        <v>46627</v>
      </c>
      <c r="I7" s="4">
        <f>IF(DAY(AugSun1)=1,AugSun1+28,AugSun1+35)</f>
        <v>46628</v>
      </c>
      <c r="J7" s="34"/>
      <c r="K7" s="16"/>
      <c r="L7" s="11"/>
    </row>
    <row r="8" spans="1:12" ht="30" customHeight="1" x14ac:dyDescent="0.25">
      <c r="A8" s="9"/>
      <c r="B8" s="70"/>
      <c r="C8" s="4">
        <v>30</v>
      </c>
      <c r="D8" s="4">
        <v>31</v>
      </c>
      <c r="E8" s="4">
        <v>1</v>
      </c>
      <c r="F8" s="4">
        <v>2</v>
      </c>
      <c r="G8" s="4">
        <v>3</v>
      </c>
      <c r="H8" s="4">
        <v>4</v>
      </c>
      <c r="I8" s="4">
        <v>5</v>
      </c>
      <c r="J8" s="33" t="s">
        <v>13</v>
      </c>
      <c r="K8" s="48"/>
      <c r="L8" s="49"/>
    </row>
    <row r="9" spans="1:12" ht="30" customHeight="1" x14ac:dyDescent="0.25">
      <c r="A9" s="9"/>
      <c r="C9" s="3"/>
      <c r="D9" s="3"/>
      <c r="E9" s="3"/>
      <c r="F9" s="3"/>
      <c r="G9" s="3"/>
      <c r="H9" s="3"/>
      <c r="I9" s="3"/>
      <c r="J9" s="33"/>
      <c r="K9" s="50"/>
      <c r="L9" s="51"/>
    </row>
    <row r="10" spans="1:12" ht="30" customHeight="1" x14ac:dyDescent="0.25">
      <c r="A10" s="9"/>
      <c r="B10" s="30" t="s">
        <v>3</v>
      </c>
      <c r="C10" s="7"/>
      <c r="D10" s="7"/>
      <c r="E10" s="7"/>
      <c r="F10" s="7"/>
      <c r="G10" s="7"/>
      <c r="H10" s="7"/>
      <c r="I10" s="7"/>
      <c r="J10" s="33"/>
      <c r="K10" s="50"/>
      <c r="L10" s="51"/>
    </row>
    <row r="11" spans="1:12" ht="30" customHeight="1" x14ac:dyDescent="0.25">
      <c r="A11" s="18" t="s">
        <v>21</v>
      </c>
      <c r="B11" s="31" t="s">
        <v>1</v>
      </c>
      <c r="C11" s="72" t="s">
        <v>2</v>
      </c>
      <c r="D11" s="73"/>
      <c r="E11" s="72" t="s">
        <v>4</v>
      </c>
      <c r="F11" s="73"/>
      <c r="G11" s="72" t="s">
        <v>5</v>
      </c>
      <c r="H11" s="73"/>
      <c r="I11" s="32" t="s">
        <v>6</v>
      </c>
      <c r="J11" s="33"/>
      <c r="K11" s="50"/>
      <c r="L11" s="51"/>
    </row>
    <row r="12" spans="1:12" ht="30" customHeight="1" x14ac:dyDescent="0.25">
      <c r="A12" s="18" t="s">
        <v>19</v>
      </c>
      <c r="B12" s="14"/>
      <c r="C12" s="65"/>
      <c r="D12" s="65"/>
      <c r="E12" s="65"/>
      <c r="F12" s="65"/>
      <c r="G12" s="65"/>
      <c r="H12" s="65"/>
      <c r="I12" s="15"/>
      <c r="J12" s="33"/>
      <c r="K12" s="50"/>
      <c r="L12" s="51"/>
    </row>
    <row r="13" spans="1:12" ht="30" customHeight="1" x14ac:dyDescent="0.25">
      <c r="A13" s="18" t="s">
        <v>20</v>
      </c>
      <c r="B13" s="19"/>
      <c r="C13" s="66"/>
      <c r="D13" s="66"/>
      <c r="E13" s="66"/>
      <c r="F13" s="66"/>
      <c r="G13" s="66"/>
      <c r="H13" s="66"/>
      <c r="I13" s="25"/>
      <c r="J13" s="34"/>
      <c r="K13" s="16"/>
      <c r="L13" s="11"/>
    </row>
    <row r="14" spans="1:12" ht="30" customHeight="1" x14ac:dyDescent="0.25">
      <c r="A14" s="18" t="s">
        <v>19</v>
      </c>
      <c r="B14" s="14"/>
      <c r="C14" s="65"/>
      <c r="D14" s="65"/>
      <c r="E14" s="65"/>
      <c r="F14" s="65"/>
      <c r="G14" s="65"/>
      <c r="H14" s="65"/>
      <c r="I14" s="15"/>
      <c r="J14" s="33" t="s">
        <v>4</v>
      </c>
      <c r="K14" s="48"/>
      <c r="L14" s="49"/>
    </row>
    <row r="15" spans="1:12" ht="30" customHeight="1" x14ac:dyDescent="0.25">
      <c r="A15" s="18" t="s">
        <v>20</v>
      </c>
      <c r="B15" s="19"/>
      <c r="C15" s="66"/>
      <c r="D15" s="66"/>
      <c r="E15" s="66"/>
      <c r="F15" s="66"/>
      <c r="G15" s="66"/>
      <c r="H15" s="66"/>
      <c r="I15" s="25"/>
      <c r="J15" s="33"/>
      <c r="K15" s="50"/>
      <c r="L15" s="51"/>
    </row>
    <row r="16" spans="1:12" ht="30" customHeight="1" x14ac:dyDescent="0.25">
      <c r="A16" s="18" t="s">
        <v>19</v>
      </c>
      <c r="B16" s="14"/>
      <c r="C16" s="65"/>
      <c r="D16" s="65"/>
      <c r="E16" s="65"/>
      <c r="F16" s="65"/>
      <c r="G16" s="65"/>
      <c r="H16" s="65"/>
      <c r="I16" s="17"/>
      <c r="J16" s="33"/>
      <c r="K16" s="50"/>
      <c r="L16" s="51"/>
    </row>
    <row r="17" spans="1:12" ht="30" customHeight="1" x14ac:dyDescent="0.25">
      <c r="A17" s="18" t="s">
        <v>20</v>
      </c>
      <c r="B17" s="19"/>
      <c r="C17" s="66"/>
      <c r="D17" s="66"/>
      <c r="E17" s="66"/>
      <c r="F17" s="66"/>
      <c r="G17" s="66"/>
      <c r="H17" s="66"/>
      <c r="I17" s="25"/>
      <c r="J17" s="33"/>
      <c r="K17" s="50"/>
      <c r="L17" s="51"/>
    </row>
    <row r="18" spans="1:12" ht="30" customHeight="1" x14ac:dyDescent="0.25">
      <c r="A18" s="18" t="s">
        <v>19</v>
      </c>
      <c r="B18" s="14"/>
      <c r="C18" s="65"/>
      <c r="D18" s="65"/>
      <c r="E18" s="65"/>
      <c r="F18" s="65"/>
      <c r="G18" s="65"/>
      <c r="H18" s="65"/>
      <c r="I18" s="15"/>
      <c r="J18" s="33"/>
      <c r="K18" s="50"/>
      <c r="L18" s="51"/>
    </row>
    <row r="19" spans="1:12" ht="30" customHeight="1" x14ac:dyDescent="0.25">
      <c r="A19" s="18" t="s">
        <v>20</v>
      </c>
      <c r="B19" s="19"/>
      <c r="C19" s="66"/>
      <c r="D19" s="66"/>
      <c r="E19" s="66"/>
      <c r="F19" s="66"/>
      <c r="G19" s="66"/>
      <c r="H19" s="66"/>
      <c r="I19" s="26"/>
      <c r="J19" s="34"/>
      <c r="K19" s="16"/>
      <c r="L19" s="11"/>
    </row>
    <row r="20" spans="1:12" ht="30" customHeight="1" x14ac:dyDescent="0.25">
      <c r="A20" s="18" t="s">
        <v>19</v>
      </c>
      <c r="B20" s="14"/>
      <c r="C20" s="65"/>
      <c r="D20" s="65"/>
      <c r="E20" s="65"/>
      <c r="F20" s="65"/>
      <c r="G20" s="65"/>
      <c r="H20" s="65"/>
      <c r="I20" s="15"/>
      <c r="J20" s="33" t="s">
        <v>14</v>
      </c>
      <c r="K20" s="48"/>
      <c r="L20" s="49"/>
    </row>
    <row r="21" spans="1:12" ht="30" customHeight="1" x14ac:dyDescent="0.25">
      <c r="A21" s="18" t="s">
        <v>20</v>
      </c>
      <c r="B21" s="19"/>
      <c r="C21" s="66"/>
      <c r="D21" s="66"/>
      <c r="E21" s="66"/>
      <c r="F21" s="66"/>
      <c r="G21" s="66"/>
      <c r="H21" s="66"/>
      <c r="I21" s="25"/>
      <c r="J21" s="33"/>
      <c r="K21" s="50"/>
      <c r="L21" s="51"/>
    </row>
    <row r="22" spans="1:12" ht="30" customHeight="1" x14ac:dyDescent="0.25">
      <c r="A22" s="18" t="s">
        <v>19</v>
      </c>
      <c r="B22" s="14"/>
      <c r="C22" s="65"/>
      <c r="D22" s="65"/>
      <c r="E22" s="65"/>
      <c r="F22" s="65"/>
      <c r="G22" s="65"/>
      <c r="H22" s="65"/>
      <c r="I22" s="15"/>
      <c r="J22" s="33"/>
      <c r="K22" s="50"/>
      <c r="L22" s="51"/>
    </row>
    <row r="23" spans="1:12" ht="30" customHeight="1" x14ac:dyDescent="0.25">
      <c r="A23" s="18" t="s">
        <v>20</v>
      </c>
      <c r="B23" s="19"/>
      <c r="C23" s="66"/>
      <c r="D23" s="66"/>
      <c r="E23" s="66"/>
      <c r="F23" s="66"/>
      <c r="G23" s="66"/>
      <c r="H23" s="66"/>
      <c r="I23" s="25"/>
      <c r="J23" s="33"/>
      <c r="K23" s="50"/>
      <c r="L23" s="51"/>
    </row>
    <row r="24" spans="1:12" ht="30" customHeight="1" x14ac:dyDescent="0.25">
      <c r="A24" s="18" t="s">
        <v>19</v>
      </c>
      <c r="B24" s="14"/>
      <c r="C24" s="65"/>
      <c r="D24" s="65"/>
      <c r="E24" s="65"/>
      <c r="F24" s="65"/>
      <c r="G24" s="65"/>
      <c r="H24" s="65"/>
      <c r="I24" s="15"/>
      <c r="J24" s="33"/>
      <c r="K24" s="50"/>
      <c r="L24" s="51"/>
    </row>
    <row r="25" spans="1:12" ht="30" customHeight="1" x14ac:dyDescent="0.25">
      <c r="A25" s="18" t="s">
        <v>20</v>
      </c>
      <c r="B25" s="19"/>
      <c r="C25" s="66"/>
      <c r="D25" s="66"/>
      <c r="E25" s="66"/>
      <c r="F25" s="66"/>
      <c r="G25" s="66"/>
      <c r="H25" s="66"/>
      <c r="I25" s="25"/>
      <c r="J25" s="34"/>
      <c r="K25" s="16"/>
      <c r="L25" s="11"/>
    </row>
    <row r="26" spans="1:12" ht="30" customHeight="1" x14ac:dyDescent="0.25">
      <c r="A26" s="18" t="s">
        <v>19</v>
      </c>
      <c r="B26" s="14"/>
      <c r="C26" s="65"/>
      <c r="D26" s="65"/>
      <c r="E26" s="65"/>
      <c r="F26" s="65"/>
      <c r="G26" s="65"/>
      <c r="H26" s="65"/>
      <c r="I26" s="15"/>
      <c r="J26" s="33" t="s">
        <v>6</v>
      </c>
      <c r="K26" s="48"/>
      <c r="L26" s="49"/>
    </row>
    <row r="27" spans="1:12" ht="30" customHeight="1" x14ac:dyDescent="0.25">
      <c r="A27" s="18" t="s">
        <v>20</v>
      </c>
      <c r="B27" s="19"/>
      <c r="C27" s="66"/>
      <c r="D27" s="66"/>
      <c r="E27" s="66"/>
      <c r="F27" s="66"/>
      <c r="G27" s="66"/>
      <c r="H27" s="66"/>
      <c r="I27" s="25"/>
      <c r="J27" s="33"/>
      <c r="K27" s="50"/>
      <c r="L27" s="51"/>
    </row>
    <row r="28" spans="1:12" ht="30" customHeight="1" x14ac:dyDescent="0.25">
      <c r="A28" s="18" t="s">
        <v>19</v>
      </c>
      <c r="B28" s="14"/>
      <c r="C28" s="65"/>
      <c r="D28" s="65"/>
      <c r="E28" s="65"/>
      <c r="F28" s="65"/>
      <c r="G28" s="65"/>
      <c r="H28" s="65"/>
      <c r="I28" s="15"/>
      <c r="J28" s="33"/>
      <c r="K28" s="50"/>
      <c r="L28" s="51"/>
    </row>
    <row r="29" spans="1:12" ht="30" customHeight="1" x14ac:dyDescent="0.25">
      <c r="A29" s="18" t="s">
        <v>20</v>
      </c>
      <c r="B29" s="19"/>
      <c r="C29" s="66"/>
      <c r="D29" s="66"/>
      <c r="E29" s="66"/>
      <c r="F29" s="66"/>
      <c r="G29" s="66"/>
      <c r="H29" s="66"/>
      <c r="I29" s="25"/>
      <c r="J29" s="33"/>
      <c r="K29" s="50"/>
      <c r="L29" s="51"/>
    </row>
    <row r="30" spans="1:12" ht="30" customHeight="1" x14ac:dyDescent="0.25">
      <c r="A30" s="18" t="s">
        <v>19</v>
      </c>
      <c r="B30" s="14"/>
      <c r="C30" s="65"/>
      <c r="D30" s="65"/>
      <c r="E30" s="65"/>
      <c r="F30" s="65"/>
      <c r="G30" s="65"/>
      <c r="H30" s="65"/>
      <c r="I30" s="15"/>
      <c r="J30" s="33"/>
      <c r="K30" s="50"/>
      <c r="L30" s="51"/>
    </row>
    <row r="31" spans="1:12" ht="30" customHeight="1" x14ac:dyDescent="0.25">
      <c r="A31" s="18" t="s">
        <v>20</v>
      </c>
      <c r="B31" s="28"/>
      <c r="C31" s="74"/>
      <c r="D31" s="74"/>
      <c r="E31" s="74"/>
      <c r="F31" s="74"/>
      <c r="G31" s="74"/>
      <c r="H31" s="74"/>
      <c r="I31" s="29"/>
      <c r="J31" s="33"/>
      <c r="K31" s="16"/>
      <c r="L31" s="11"/>
    </row>
  </sheetData>
  <mergeCells count="64">
    <mergeCell ref="C31:D31"/>
    <mergeCell ref="E31:F31"/>
    <mergeCell ref="G31:H31"/>
    <mergeCell ref="C29:D29"/>
    <mergeCell ref="E29:F29"/>
    <mergeCell ref="G29:H29"/>
    <mergeCell ref="C30:D30"/>
    <mergeCell ref="E30:F30"/>
    <mergeCell ref="G30:H30"/>
    <mergeCell ref="C27:D27"/>
    <mergeCell ref="E27:F27"/>
    <mergeCell ref="G27:H27"/>
    <mergeCell ref="C28:D28"/>
    <mergeCell ref="E28:F28"/>
    <mergeCell ref="G28:H28"/>
    <mergeCell ref="C25:D25"/>
    <mergeCell ref="E25:F25"/>
    <mergeCell ref="G25:H25"/>
    <mergeCell ref="C26:D26"/>
    <mergeCell ref="E26:F26"/>
    <mergeCell ref="G26:H26"/>
    <mergeCell ref="C23:D23"/>
    <mergeCell ref="E23:F23"/>
    <mergeCell ref="G23:H23"/>
    <mergeCell ref="C24:D24"/>
    <mergeCell ref="E24:F24"/>
    <mergeCell ref="G24:H24"/>
    <mergeCell ref="C21:D21"/>
    <mergeCell ref="E21:F21"/>
    <mergeCell ref="G21:H21"/>
    <mergeCell ref="C22:D22"/>
    <mergeCell ref="E22:F22"/>
    <mergeCell ref="G22:H22"/>
    <mergeCell ref="C19:D19"/>
    <mergeCell ref="E19:F19"/>
    <mergeCell ref="G19:H19"/>
    <mergeCell ref="C20:D20"/>
    <mergeCell ref="E20:F20"/>
    <mergeCell ref="G20:H20"/>
    <mergeCell ref="C17:D17"/>
    <mergeCell ref="E17:F17"/>
    <mergeCell ref="G17:H17"/>
    <mergeCell ref="C18:D18"/>
    <mergeCell ref="E18:F18"/>
    <mergeCell ref="G18:H18"/>
    <mergeCell ref="C15:D15"/>
    <mergeCell ref="E15:F15"/>
    <mergeCell ref="G15:H15"/>
    <mergeCell ref="C16:D16"/>
    <mergeCell ref="E16:F16"/>
    <mergeCell ref="G16:H16"/>
    <mergeCell ref="C13:D13"/>
    <mergeCell ref="E13:F13"/>
    <mergeCell ref="G13:H13"/>
    <mergeCell ref="C14:D14"/>
    <mergeCell ref="E14:F14"/>
    <mergeCell ref="G14:H14"/>
    <mergeCell ref="B2:B8"/>
    <mergeCell ref="C11:D11"/>
    <mergeCell ref="E11:F11"/>
    <mergeCell ref="G11:H11"/>
    <mergeCell ref="C12:D12"/>
    <mergeCell ref="E12:F12"/>
    <mergeCell ref="G12:H12"/>
  </mergeCells>
  <conditionalFormatting sqref="C3:H3">
    <cfRule type="expression" dxfId="46" priority="6" stopIfTrue="1">
      <formula>DAY(C3)&gt;8</formula>
    </cfRule>
  </conditionalFormatting>
  <conditionalFormatting sqref="C7:I8">
    <cfRule type="expression" dxfId="45" priority="5" stopIfTrue="1">
      <formula>AND(DAY(C7)&gt;=1,DAY(C7)&lt;=15)</formula>
    </cfRule>
  </conditionalFormatting>
  <conditionalFormatting sqref="C3:I8">
    <cfRule type="expression" dxfId="44" priority="7">
      <formula>VLOOKUP(DAY(C3),AssignmentDays,1,FALSE)=DAY(C3)</formula>
    </cfRule>
  </conditionalFormatting>
  <conditionalFormatting sqref="B12:I12 B14:I14 B16:I16 B18:I18 B20:I20 B22:I22 B24:I24 B26:I26 B28:I28 B30:I30">
    <cfRule type="expression" dxfId="43" priority="4">
      <formula>B12&lt;&gt;""</formula>
    </cfRule>
  </conditionalFormatting>
  <conditionalFormatting sqref="B13:I13 B15:I15 B17:I17 B19:I19 B21:I21 B23:I23 B25:I25 B27:I27 B29:I29 B31:I31">
    <cfRule type="expression" dxfId="42" priority="3">
      <formula>B12&lt;&gt;""</formula>
    </cfRule>
  </conditionalFormatting>
  <conditionalFormatting sqref="B13:I13 B15:I15 B17:I17 B19:I19 B21:I21 B23:I23 B25:I25 B27:I27 B29:I29">
    <cfRule type="expression" dxfId="41" priority="2">
      <formula>COLUMN(B13)&gt;=2</formula>
    </cfRule>
  </conditionalFormatting>
  <conditionalFormatting sqref="B12:I31">
    <cfRule type="expression" dxfId="40" priority="1">
      <formula>COLUMN(B12)&gt;2</formula>
    </cfRule>
  </conditionalFormatting>
  <dataValidations disablePrompts="1" xWindow="132" yWindow="585" count="13">
    <dataValidation allowBlank="1" showInputMessage="1" showErrorMessage="1" prompt="Automatically updated calendar year. To change the year, update cell B1 on Jan worksheet" sqref="B1"/>
    <dataValidation allowBlank="1" showInputMessage="1" showErrorMessage="1" prompt="Prepare a weekly schedule &amp; create an assignment list in this worksheet. Assignments are automatically highlighted in monthly calendar for the year entered in B1 on Jan worksheet" sqref="A1"/>
    <dataValidation allowBlank="1" showInputMessage="1" showErrorMessage="1" prompt="Cells C2:I2 contain weekdays" sqref="C2"/>
    <dataValidation allowBlank="1" showInputMessage="1" showErrorMessage="1" prompt="If this cell doesn’t contain the number 1, then it is a day from a previous month. Cells C3:I8 contain dates for the current month" sqref="C3"/>
    <dataValidation allowBlank="1" showInputMessage="1" showErrorMessage="1" prompt="If this row contains a number less than the previous number or row of numbers, then this row contains dates for the next calendar month" sqref="C8"/>
    <dataValidation allowBlank="1" showInputMessage="1" showErrorMessage="1" prompt="Enter time in this row  from columns B to I" sqref="B12"/>
    <dataValidation allowBlank="1" showInputMessage="1" showErrorMessage="1" prompt="Enter class in this row from columns B to I" sqref="B13"/>
    <dataValidation allowBlank="1" showInputMessage="1" showErrorMessage="1" prompt="In this column, weekdays are aggregated, with six rows for assignments for each grouped weekday of the month. To add more assignments, create new rows. The items in the calendar on the left will be highlighted." sqref="J1"/>
    <dataValidation allowBlank="1" showInputMessage="1" showErrorMessage="1" prompt="Enter the assignment details in this column that correspond to the weekday in column J and day in column K for the calendar month at left" sqref="L1"/>
    <dataValidation allowBlank="1" showInputMessage="1" showErrorMessage="1" prompt="In this column, write the month's assignment day, which corresponds to the weekday in column J. This date will draw attention to the assignment in the left-hand calendar." sqref="K1"/>
    <dataValidation allowBlank="1" showInputMessage="1" showErrorMessage="1" prompt="Weekdays are in this row, from Monday to Friday" sqref="B11"/>
    <dataValidation allowBlank="1" showInputMessage="1" showErrorMessage="1" prompt="Enter the time of your class and under it, in a new row, the class name for each weekday in columns B to I. Repeat this pattern for all classes in subsequent rows" sqref="B10"/>
    <dataValidation allowBlank="1" showInputMessage="1" showErrorMessage="1" prompt="The assignment list entries for the month of August are automatically highlighted in the calendar. Assignments are written in a darker font. The days that correspond to the previous or following month have a lighter typeface." sqref="B2:B8"/>
  </dataValidations>
  <printOptions horizontalCentered="1" verticalCentered="1"/>
  <pageMargins left="0.5" right="0.5" top="0.5" bottom="0.5" header="0.3" footer="0.3"/>
  <pageSetup scale="58"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pageSetUpPr fitToPage="1"/>
  </sheetPr>
  <dimension ref="A1:L32"/>
  <sheetViews>
    <sheetView showGridLines="0" view="pageLayout" topLeftCell="B1" workbookViewId="0">
      <selection activeCell="L6" sqref="L6"/>
    </sheetView>
  </sheetViews>
  <sheetFormatPr defaultColWidth="8.625" defaultRowHeight="30" customHeight="1" x14ac:dyDescent="0.2"/>
  <cols>
    <col min="1" max="1" width="2.625" style="1" customWidth="1"/>
    <col min="2" max="2" width="20.625" style="10" customWidth="1"/>
    <col min="3" max="8" width="10.625" style="1" customWidth="1"/>
    <col min="9" max="9" width="20.625" style="1" customWidth="1"/>
    <col min="10" max="10" width="10.625" style="10" customWidth="1"/>
    <col min="11" max="11" width="10.625" style="2" customWidth="1"/>
    <col min="12" max="12" width="70.625" style="1" customWidth="1"/>
    <col min="13" max="13" width="2.625" customWidth="1"/>
  </cols>
  <sheetData>
    <row r="1" spans="1:12" ht="30" customHeight="1" x14ac:dyDescent="0.2">
      <c r="A1" s="10"/>
      <c r="B1" s="45">
        <f>CalendarYear</f>
        <v>2027</v>
      </c>
      <c r="C1" s="40"/>
      <c r="D1" s="42"/>
      <c r="E1" s="42"/>
      <c r="F1" s="42"/>
      <c r="G1" s="42"/>
      <c r="H1" s="42"/>
      <c r="I1" s="42"/>
      <c r="J1" s="43" t="s">
        <v>23</v>
      </c>
      <c r="K1" s="43" t="s">
        <v>24</v>
      </c>
      <c r="L1" s="44" t="s">
        <v>0</v>
      </c>
    </row>
    <row r="2" spans="1:12" ht="30" customHeight="1" x14ac:dyDescent="0.25">
      <c r="A2" s="9"/>
      <c r="B2" s="60" t="s">
        <v>31</v>
      </c>
      <c r="C2" s="58" t="s">
        <v>1</v>
      </c>
      <c r="D2" s="58" t="s">
        <v>13</v>
      </c>
      <c r="E2" s="58" t="s">
        <v>4</v>
      </c>
      <c r="F2" s="58" t="s">
        <v>14</v>
      </c>
      <c r="G2" s="58" t="s">
        <v>6</v>
      </c>
      <c r="H2" s="58" t="s">
        <v>16</v>
      </c>
      <c r="I2" s="58" t="s">
        <v>17</v>
      </c>
      <c r="J2" s="33" t="s">
        <v>1</v>
      </c>
      <c r="K2" s="48"/>
      <c r="L2" s="49"/>
    </row>
    <row r="3" spans="1:12" ht="30" customHeight="1" x14ac:dyDescent="0.25">
      <c r="A3" s="9"/>
      <c r="B3" s="69"/>
      <c r="C3" s="55">
        <f>IF(DAY(SepSun1)=1,SepSun1-6,SepSun1+1)</f>
        <v>46629</v>
      </c>
      <c r="D3" s="55">
        <f>IF(DAY(SepSun1)=1,SepSun1-5,SepSun1+2)</f>
        <v>46630</v>
      </c>
      <c r="E3" s="55">
        <f>IF(DAY(SepSun1)=1,SepSun1-4,SepSun1+3)</f>
        <v>46631</v>
      </c>
      <c r="F3" s="55">
        <f>IF(DAY(SepSun1)=1,SepSun1-3,SepSun1+4)</f>
        <v>46632</v>
      </c>
      <c r="G3" s="55">
        <f>IF(DAY(SepSun1)=1,SepSun1-2,SepSun1+5)</f>
        <v>46633</v>
      </c>
      <c r="H3" s="55">
        <f>IF(DAY(SepSun1)=1,SepSun1-1,SepSun1+6)</f>
        <v>46634</v>
      </c>
      <c r="I3" s="55">
        <f>IF(DAY(SepSun1)=1,SepSun1,SepSun1+7)</f>
        <v>46635</v>
      </c>
      <c r="J3" s="33"/>
      <c r="K3" s="50"/>
      <c r="L3" s="51"/>
    </row>
    <row r="4" spans="1:12" ht="30" customHeight="1" x14ac:dyDescent="0.25">
      <c r="A4" s="9"/>
      <c r="B4" s="69"/>
      <c r="C4" s="55">
        <f>IF(DAY(SepSun1)=1,SepSun1+1,SepSun1+8)</f>
        <v>46636</v>
      </c>
      <c r="D4" s="55">
        <f>IF(DAY(SepSun1)=1,SepSun1+2,SepSun1+9)</f>
        <v>46637</v>
      </c>
      <c r="E4" s="55">
        <f>IF(DAY(SepSun1)=1,SepSun1+3,SepSun1+10)</f>
        <v>46638</v>
      </c>
      <c r="F4" s="55">
        <f>IF(DAY(SepSun1)=1,SepSun1+4,SepSun1+11)</f>
        <v>46639</v>
      </c>
      <c r="G4" s="55">
        <f>IF(DAY(SepSun1)=1,SepSun1+5,SepSun1+12)</f>
        <v>46640</v>
      </c>
      <c r="H4" s="55">
        <f>IF(DAY(SepSun1)=1,SepSun1+6,SepSun1+13)</f>
        <v>46641</v>
      </c>
      <c r="I4" s="55">
        <f>IF(DAY(SepSun1)=1,SepSun1+7,SepSun1+14)</f>
        <v>46642</v>
      </c>
      <c r="J4" s="33"/>
      <c r="K4" s="50"/>
      <c r="L4" s="51"/>
    </row>
    <row r="5" spans="1:12" ht="30" customHeight="1" x14ac:dyDescent="0.25">
      <c r="A5" s="9"/>
      <c r="B5" s="69"/>
      <c r="C5" s="55">
        <f>IF(DAY(SepSun1)=1,SepSun1+8,SepSun1+15)</f>
        <v>46643</v>
      </c>
      <c r="D5" s="55">
        <f>IF(DAY(SepSun1)=1,SepSun1+9,SepSun1+16)</f>
        <v>46644</v>
      </c>
      <c r="E5" s="55">
        <f>IF(DAY(SepSun1)=1,SepSun1+10,SepSun1+17)</f>
        <v>46645</v>
      </c>
      <c r="F5" s="55">
        <f>IF(DAY(SepSun1)=1,SepSun1+11,SepSun1+18)</f>
        <v>46646</v>
      </c>
      <c r="G5" s="55">
        <f>IF(DAY(SepSun1)=1,SepSun1+12,SepSun1+19)</f>
        <v>46647</v>
      </c>
      <c r="H5" s="55">
        <f>IF(DAY(SepSun1)=1,SepSun1+13,SepSun1+20)</f>
        <v>46648</v>
      </c>
      <c r="I5" s="55">
        <f>IF(DAY(SepSun1)=1,SepSun1+14,SepSun1+21)</f>
        <v>46649</v>
      </c>
      <c r="J5" s="33"/>
      <c r="K5" s="50"/>
      <c r="L5" s="51"/>
    </row>
    <row r="6" spans="1:12" ht="30" customHeight="1" x14ac:dyDescent="0.25">
      <c r="A6" s="9"/>
      <c r="B6" s="69"/>
      <c r="C6" s="55">
        <f>IF(DAY(SepSun1)=1,SepSun1+15,SepSun1+22)</f>
        <v>46650</v>
      </c>
      <c r="D6" s="55">
        <f>IF(DAY(SepSun1)=1,SepSun1+16,SepSun1+23)</f>
        <v>46651</v>
      </c>
      <c r="E6" s="55">
        <f>IF(DAY(SepSun1)=1,SepSun1+17,SepSun1+24)</f>
        <v>46652</v>
      </c>
      <c r="F6" s="55">
        <f>IF(DAY(SepSun1)=1,SepSun1+18,SepSun1+25)</f>
        <v>46653</v>
      </c>
      <c r="G6" s="55">
        <f>IF(DAY(SepSun1)=1,SepSun1+19,SepSun1+26)</f>
        <v>46654</v>
      </c>
      <c r="H6" s="55">
        <f>IF(DAY(SepSun1)=1,SepSun1+20,SepSun1+27)</f>
        <v>46655</v>
      </c>
      <c r="I6" s="55">
        <f>IF(DAY(SepSun1)=1,SepSun1+21,SepSun1+28)</f>
        <v>46656</v>
      </c>
      <c r="J6" s="33"/>
      <c r="K6" s="50"/>
      <c r="L6" s="51"/>
    </row>
    <row r="7" spans="1:12" ht="30" customHeight="1" x14ac:dyDescent="0.25">
      <c r="A7" s="9"/>
      <c r="B7" s="69"/>
      <c r="C7" s="55">
        <f>IF(DAY(SepSun1)=1,SepSun1+22,SepSun1+29)</f>
        <v>46657</v>
      </c>
      <c r="D7" s="55">
        <f>IF(DAY(SepSun1)=1,SepSun1+23,SepSun1+30)</f>
        <v>46658</v>
      </c>
      <c r="E7" s="55">
        <f>IF(DAY(SepSun1)=1,SepSun1+24,SepSun1+31)</f>
        <v>46659</v>
      </c>
      <c r="F7" s="55">
        <f>IF(DAY(SepSun1)=1,SepSun1+25,SepSun1+32)</f>
        <v>46660</v>
      </c>
      <c r="G7" s="55">
        <f>IF(DAY(SepSun1)=1,SepSun1+26,SepSun1+33)</f>
        <v>46661</v>
      </c>
      <c r="H7" s="55">
        <f>IF(DAY(SepSun1)=1,SepSun1+27,SepSun1+34)</f>
        <v>46662</v>
      </c>
      <c r="I7" s="55">
        <f>IF(DAY(SepSun1)=1,SepSun1+28,SepSun1+35)</f>
        <v>46663</v>
      </c>
      <c r="J7" s="37"/>
      <c r="K7" s="16"/>
      <c r="L7" s="11"/>
    </row>
    <row r="8" spans="1:12" ht="30" customHeight="1" x14ac:dyDescent="0.25">
      <c r="A8" s="9"/>
      <c r="B8" s="70"/>
      <c r="C8" s="4"/>
      <c r="D8" s="4"/>
      <c r="E8" s="4"/>
      <c r="F8" s="4"/>
      <c r="G8" s="4"/>
      <c r="H8" s="4"/>
      <c r="I8" s="4"/>
      <c r="J8" s="33" t="s">
        <v>13</v>
      </c>
      <c r="K8" s="48"/>
      <c r="L8" s="49"/>
    </row>
    <row r="9" spans="1:12" ht="30" customHeight="1" x14ac:dyDescent="0.25">
      <c r="A9" s="9"/>
      <c r="C9" s="3"/>
      <c r="D9" s="3"/>
      <c r="E9" s="3"/>
      <c r="F9" s="3"/>
      <c r="G9" s="3"/>
      <c r="H9" s="3"/>
      <c r="I9" s="3"/>
      <c r="J9" s="33"/>
      <c r="K9" s="50"/>
      <c r="L9" s="51"/>
    </row>
    <row r="10" spans="1:12" ht="30" customHeight="1" x14ac:dyDescent="0.25">
      <c r="A10" s="9"/>
      <c r="B10" s="30" t="s">
        <v>3</v>
      </c>
      <c r="C10" s="7"/>
      <c r="D10" s="7"/>
      <c r="E10" s="7"/>
      <c r="F10" s="7"/>
      <c r="G10" s="7"/>
      <c r="H10" s="7"/>
      <c r="I10" s="7"/>
      <c r="J10" s="33"/>
      <c r="K10" s="50"/>
      <c r="L10" s="51"/>
    </row>
    <row r="11" spans="1:12" ht="30" customHeight="1" x14ac:dyDescent="0.25">
      <c r="A11" s="18" t="s">
        <v>21</v>
      </c>
      <c r="B11" s="31" t="s">
        <v>1</v>
      </c>
      <c r="C11" s="72" t="s">
        <v>2</v>
      </c>
      <c r="D11" s="73"/>
      <c r="E11" s="72" t="s">
        <v>4</v>
      </c>
      <c r="F11" s="73"/>
      <c r="G11" s="72" t="s">
        <v>5</v>
      </c>
      <c r="H11" s="73"/>
      <c r="I11" s="32" t="s">
        <v>6</v>
      </c>
      <c r="J11" s="33"/>
      <c r="K11" s="50"/>
      <c r="L11" s="51"/>
    </row>
    <row r="12" spans="1:12" ht="30" customHeight="1" x14ac:dyDescent="0.25">
      <c r="A12" s="18" t="s">
        <v>19</v>
      </c>
      <c r="B12" s="14"/>
      <c r="C12" s="65"/>
      <c r="D12" s="65"/>
      <c r="E12" s="65"/>
      <c r="F12" s="65"/>
      <c r="G12" s="65"/>
      <c r="H12" s="65"/>
      <c r="I12" s="15"/>
      <c r="J12" s="33"/>
      <c r="K12" s="50"/>
      <c r="L12" s="51"/>
    </row>
    <row r="13" spans="1:12" ht="30" customHeight="1" x14ac:dyDescent="0.25">
      <c r="A13" s="18" t="s">
        <v>20</v>
      </c>
      <c r="B13" s="19"/>
      <c r="C13" s="66"/>
      <c r="D13" s="66"/>
      <c r="E13" s="66"/>
      <c r="F13" s="66"/>
      <c r="G13" s="66"/>
      <c r="H13" s="66"/>
      <c r="I13" s="25"/>
      <c r="J13" s="37"/>
      <c r="K13" s="16"/>
      <c r="L13" s="11"/>
    </row>
    <row r="14" spans="1:12" ht="30" customHeight="1" x14ac:dyDescent="0.25">
      <c r="A14" s="18" t="s">
        <v>19</v>
      </c>
      <c r="B14" s="14"/>
      <c r="C14" s="65"/>
      <c r="D14" s="65"/>
      <c r="E14" s="65"/>
      <c r="F14" s="65"/>
      <c r="G14" s="65"/>
      <c r="H14" s="65"/>
      <c r="I14" s="15"/>
      <c r="J14" s="33" t="s">
        <v>4</v>
      </c>
      <c r="K14" s="48"/>
      <c r="L14" s="49"/>
    </row>
    <row r="15" spans="1:12" ht="30" customHeight="1" x14ac:dyDescent="0.25">
      <c r="A15" s="18" t="s">
        <v>20</v>
      </c>
      <c r="B15" s="19"/>
      <c r="C15" s="66"/>
      <c r="D15" s="66"/>
      <c r="E15" s="66"/>
      <c r="F15" s="66"/>
      <c r="G15" s="66"/>
      <c r="H15" s="66"/>
      <c r="I15" s="25"/>
      <c r="J15" s="33"/>
      <c r="K15" s="50"/>
      <c r="L15" s="51"/>
    </row>
    <row r="16" spans="1:12" ht="30" customHeight="1" x14ac:dyDescent="0.25">
      <c r="A16" s="18" t="s">
        <v>19</v>
      </c>
      <c r="B16" s="14"/>
      <c r="C16" s="65"/>
      <c r="D16" s="65"/>
      <c r="E16" s="65"/>
      <c r="F16" s="65"/>
      <c r="G16" s="65"/>
      <c r="H16" s="65"/>
      <c r="I16" s="17"/>
      <c r="J16" s="33"/>
      <c r="K16" s="50"/>
      <c r="L16" s="51"/>
    </row>
    <row r="17" spans="1:12" ht="30" customHeight="1" x14ac:dyDescent="0.25">
      <c r="A17" s="18" t="s">
        <v>20</v>
      </c>
      <c r="B17" s="19"/>
      <c r="C17" s="66"/>
      <c r="D17" s="66"/>
      <c r="E17" s="66"/>
      <c r="F17" s="66"/>
      <c r="G17" s="66"/>
      <c r="H17" s="66"/>
      <c r="I17" s="25"/>
      <c r="J17" s="33"/>
      <c r="K17" s="50"/>
      <c r="L17" s="51"/>
    </row>
    <row r="18" spans="1:12" ht="30" customHeight="1" x14ac:dyDescent="0.25">
      <c r="A18" s="18" t="s">
        <v>19</v>
      </c>
      <c r="B18" s="14"/>
      <c r="C18" s="65"/>
      <c r="D18" s="65"/>
      <c r="E18" s="65"/>
      <c r="F18" s="65"/>
      <c r="G18" s="65"/>
      <c r="H18" s="65"/>
      <c r="I18" s="15"/>
      <c r="J18" s="33"/>
      <c r="K18" s="50"/>
      <c r="L18" s="51"/>
    </row>
    <row r="19" spans="1:12" ht="30" customHeight="1" x14ac:dyDescent="0.25">
      <c r="A19" s="18" t="s">
        <v>20</v>
      </c>
      <c r="B19" s="19"/>
      <c r="C19" s="66"/>
      <c r="D19" s="66"/>
      <c r="E19" s="66"/>
      <c r="F19" s="66"/>
      <c r="G19" s="66"/>
      <c r="H19" s="66"/>
      <c r="I19" s="26"/>
      <c r="J19" s="37"/>
      <c r="K19" s="16"/>
      <c r="L19" s="11"/>
    </row>
    <row r="20" spans="1:12" ht="30" customHeight="1" x14ac:dyDescent="0.25">
      <c r="A20" s="18" t="s">
        <v>19</v>
      </c>
      <c r="B20" s="14"/>
      <c r="C20" s="65"/>
      <c r="D20" s="65"/>
      <c r="E20" s="65"/>
      <c r="F20" s="65"/>
      <c r="G20" s="65"/>
      <c r="H20" s="65"/>
      <c r="I20" s="15"/>
      <c r="J20" s="33" t="s">
        <v>14</v>
      </c>
      <c r="K20" s="48"/>
      <c r="L20" s="49"/>
    </row>
    <row r="21" spans="1:12" ht="30" customHeight="1" x14ac:dyDescent="0.25">
      <c r="A21" s="18" t="s">
        <v>20</v>
      </c>
      <c r="B21" s="19"/>
      <c r="C21" s="66"/>
      <c r="D21" s="66"/>
      <c r="E21" s="66"/>
      <c r="F21" s="66"/>
      <c r="G21" s="66"/>
      <c r="H21" s="66"/>
      <c r="I21" s="25"/>
      <c r="J21" s="33"/>
      <c r="K21" s="50"/>
      <c r="L21" s="51"/>
    </row>
    <row r="22" spans="1:12" ht="30" customHeight="1" x14ac:dyDescent="0.25">
      <c r="A22" s="18" t="s">
        <v>19</v>
      </c>
      <c r="B22" s="14"/>
      <c r="C22" s="65"/>
      <c r="D22" s="65"/>
      <c r="E22" s="65"/>
      <c r="F22" s="65"/>
      <c r="G22" s="65"/>
      <c r="H22" s="65"/>
      <c r="I22" s="15"/>
      <c r="J22" s="33"/>
      <c r="K22" s="50"/>
      <c r="L22" s="51"/>
    </row>
    <row r="23" spans="1:12" ht="30" customHeight="1" x14ac:dyDescent="0.25">
      <c r="A23" s="18" t="s">
        <v>20</v>
      </c>
      <c r="B23" s="19"/>
      <c r="C23" s="66"/>
      <c r="D23" s="66"/>
      <c r="E23" s="66"/>
      <c r="F23" s="66"/>
      <c r="G23" s="66"/>
      <c r="H23" s="66"/>
      <c r="I23" s="25"/>
      <c r="J23" s="33"/>
      <c r="K23" s="50"/>
      <c r="L23" s="51"/>
    </row>
    <row r="24" spans="1:12" ht="30" customHeight="1" x14ac:dyDescent="0.25">
      <c r="A24" s="18" t="s">
        <v>19</v>
      </c>
      <c r="B24" s="14"/>
      <c r="C24" s="65"/>
      <c r="D24" s="65"/>
      <c r="E24" s="65"/>
      <c r="F24" s="65"/>
      <c r="G24" s="65"/>
      <c r="H24" s="65"/>
      <c r="I24" s="15"/>
      <c r="J24" s="33"/>
      <c r="K24" s="50"/>
      <c r="L24" s="51"/>
    </row>
    <row r="25" spans="1:12" ht="30" customHeight="1" x14ac:dyDescent="0.25">
      <c r="A25" s="18" t="s">
        <v>20</v>
      </c>
      <c r="B25" s="19"/>
      <c r="C25" s="66"/>
      <c r="D25" s="66"/>
      <c r="E25" s="66"/>
      <c r="F25" s="66"/>
      <c r="G25" s="66"/>
      <c r="H25" s="66"/>
      <c r="I25" s="25"/>
      <c r="J25" s="37"/>
      <c r="K25" s="16"/>
      <c r="L25" s="11"/>
    </row>
    <row r="26" spans="1:12" ht="30" customHeight="1" x14ac:dyDescent="0.25">
      <c r="A26" s="18" t="s">
        <v>19</v>
      </c>
      <c r="B26" s="14"/>
      <c r="C26" s="65"/>
      <c r="D26" s="65"/>
      <c r="E26" s="65"/>
      <c r="F26" s="65"/>
      <c r="G26" s="65"/>
      <c r="H26" s="65"/>
      <c r="I26" s="15"/>
      <c r="J26" s="33" t="s">
        <v>6</v>
      </c>
      <c r="K26" s="48"/>
      <c r="L26" s="49"/>
    </row>
    <row r="27" spans="1:12" ht="30" customHeight="1" x14ac:dyDescent="0.25">
      <c r="A27" s="18" t="s">
        <v>20</v>
      </c>
      <c r="B27" s="19"/>
      <c r="C27" s="66"/>
      <c r="D27" s="66"/>
      <c r="E27" s="66"/>
      <c r="F27" s="66"/>
      <c r="G27" s="66"/>
      <c r="H27" s="66"/>
      <c r="I27" s="25"/>
      <c r="J27" s="33"/>
      <c r="K27" s="50"/>
      <c r="L27" s="51"/>
    </row>
    <row r="28" spans="1:12" ht="30" customHeight="1" x14ac:dyDescent="0.25">
      <c r="A28" s="18" t="s">
        <v>19</v>
      </c>
      <c r="B28" s="14"/>
      <c r="C28" s="65"/>
      <c r="D28" s="65"/>
      <c r="E28" s="65"/>
      <c r="F28" s="65"/>
      <c r="G28" s="65"/>
      <c r="H28" s="65"/>
      <c r="I28" s="15"/>
      <c r="J28" s="33"/>
      <c r="K28" s="50"/>
      <c r="L28" s="51"/>
    </row>
    <row r="29" spans="1:12" ht="30" customHeight="1" x14ac:dyDescent="0.25">
      <c r="A29" s="18" t="s">
        <v>20</v>
      </c>
      <c r="B29" s="19"/>
      <c r="C29" s="66"/>
      <c r="D29" s="66"/>
      <c r="E29" s="66"/>
      <c r="F29" s="66"/>
      <c r="G29" s="66"/>
      <c r="H29" s="66"/>
      <c r="I29" s="25"/>
      <c r="J29" s="33"/>
      <c r="K29" s="50"/>
      <c r="L29" s="51"/>
    </row>
    <row r="30" spans="1:12" ht="30" customHeight="1" x14ac:dyDescent="0.25">
      <c r="A30" s="18" t="s">
        <v>19</v>
      </c>
      <c r="B30" s="14"/>
      <c r="C30" s="65"/>
      <c r="D30" s="65"/>
      <c r="E30" s="65"/>
      <c r="F30" s="65"/>
      <c r="G30" s="65"/>
      <c r="H30" s="65"/>
      <c r="I30" s="15"/>
      <c r="J30" s="33"/>
      <c r="K30" s="50"/>
      <c r="L30" s="51"/>
    </row>
    <row r="31" spans="1:12" ht="30" customHeight="1" x14ac:dyDescent="0.25">
      <c r="A31" s="18" t="s">
        <v>20</v>
      </c>
      <c r="B31" s="28"/>
      <c r="C31" s="74"/>
      <c r="D31" s="74"/>
      <c r="E31" s="74"/>
      <c r="F31" s="74"/>
      <c r="G31" s="74"/>
      <c r="H31" s="74"/>
      <c r="I31" s="29"/>
      <c r="J31" s="33"/>
      <c r="K31" s="16"/>
      <c r="L31" s="11"/>
    </row>
    <row r="32" spans="1:12" ht="30" customHeight="1" x14ac:dyDescent="0.2">
      <c r="J32" s="36"/>
    </row>
  </sheetData>
  <mergeCells count="64">
    <mergeCell ref="C31:D31"/>
    <mergeCell ref="E31:F31"/>
    <mergeCell ref="G31:H31"/>
    <mergeCell ref="C29:D29"/>
    <mergeCell ref="E29:F29"/>
    <mergeCell ref="G29:H29"/>
    <mergeCell ref="C30:D30"/>
    <mergeCell ref="E30:F30"/>
    <mergeCell ref="G30:H30"/>
    <mergeCell ref="C27:D27"/>
    <mergeCell ref="E27:F27"/>
    <mergeCell ref="G27:H27"/>
    <mergeCell ref="C28:D28"/>
    <mergeCell ref="E28:F28"/>
    <mergeCell ref="G28:H28"/>
    <mergeCell ref="C25:D25"/>
    <mergeCell ref="E25:F25"/>
    <mergeCell ref="G25:H25"/>
    <mergeCell ref="C26:D26"/>
    <mergeCell ref="E26:F26"/>
    <mergeCell ref="G26:H26"/>
    <mergeCell ref="C23:D23"/>
    <mergeCell ref="E23:F23"/>
    <mergeCell ref="G23:H23"/>
    <mergeCell ref="C24:D24"/>
    <mergeCell ref="E24:F24"/>
    <mergeCell ref="G24:H24"/>
    <mergeCell ref="C21:D21"/>
    <mergeCell ref="E21:F21"/>
    <mergeCell ref="G21:H21"/>
    <mergeCell ref="C22:D22"/>
    <mergeCell ref="E22:F22"/>
    <mergeCell ref="G22:H22"/>
    <mergeCell ref="C19:D19"/>
    <mergeCell ref="E19:F19"/>
    <mergeCell ref="G19:H19"/>
    <mergeCell ref="C20:D20"/>
    <mergeCell ref="E20:F20"/>
    <mergeCell ref="G20:H20"/>
    <mergeCell ref="C17:D17"/>
    <mergeCell ref="E17:F17"/>
    <mergeCell ref="G17:H17"/>
    <mergeCell ref="C18:D18"/>
    <mergeCell ref="E18:F18"/>
    <mergeCell ref="G18:H18"/>
    <mergeCell ref="C15:D15"/>
    <mergeCell ref="E15:F15"/>
    <mergeCell ref="G15:H15"/>
    <mergeCell ref="C16:D16"/>
    <mergeCell ref="E16:F16"/>
    <mergeCell ref="G16:H16"/>
    <mergeCell ref="C13:D13"/>
    <mergeCell ref="E13:F13"/>
    <mergeCell ref="G13:H13"/>
    <mergeCell ref="C14:D14"/>
    <mergeCell ref="E14:F14"/>
    <mergeCell ref="G14:H14"/>
    <mergeCell ref="B2:B8"/>
    <mergeCell ref="C11:D11"/>
    <mergeCell ref="E11:F11"/>
    <mergeCell ref="G11:H11"/>
    <mergeCell ref="C12:D12"/>
    <mergeCell ref="E12:F12"/>
    <mergeCell ref="G12:H12"/>
  </mergeCells>
  <conditionalFormatting sqref="C3:H3">
    <cfRule type="expression" dxfId="36" priority="6" stopIfTrue="1">
      <formula>DAY(C3)&gt;8</formula>
    </cfRule>
  </conditionalFormatting>
  <conditionalFormatting sqref="C7:I8">
    <cfRule type="expression" dxfId="35" priority="5" stopIfTrue="1">
      <formula>AND(DAY(C7)&gt;=1,DAY(C7)&lt;=15)</formula>
    </cfRule>
  </conditionalFormatting>
  <conditionalFormatting sqref="C3:I8">
    <cfRule type="expression" dxfId="34" priority="7">
      <formula>VLOOKUP(DAY(C3),AssignmentDays,1,FALSE)=DAY(C3)</formula>
    </cfRule>
  </conditionalFormatting>
  <conditionalFormatting sqref="B13:I13 B15:I15 B17:I17 B19:I19 B21:I21 B23:I23 B25:I25 B27:I27 B29:I29 B31:I31">
    <cfRule type="expression" dxfId="33" priority="4">
      <formula>B13&lt;&gt;""</formula>
    </cfRule>
  </conditionalFormatting>
  <conditionalFormatting sqref="B12:I12 B14:I14 B16:I16 B18:I18 B20:I20 B22:I22 B24:I24 B26:I26 B28:I28 B30:I30">
    <cfRule type="expression" dxfId="32" priority="3">
      <formula>B12&lt;&gt;""</formula>
    </cfRule>
  </conditionalFormatting>
  <conditionalFormatting sqref="B13:I13 B15:I15 B17:I17 B19:I19 B21:I21 B23:I23 B25:I25 B27:I27 B29:I29">
    <cfRule type="expression" dxfId="31" priority="2">
      <formula>COLUMN(B13)&gt;=2</formula>
    </cfRule>
  </conditionalFormatting>
  <conditionalFormatting sqref="B12:I31">
    <cfRule type="expression" dxfId="30" priority="1">
      <formula>COLUMN(B12)&gt;2</formula>
    </cfRule>
  </conditionalFormatting>
  <dataValidations count="14">
    <dataValidation allowBlank="1" showInputMessage="1" showErrorMessage="1" prompt="Enter class in this row from columns B to I" sqref="B13"/>
    <dataValidation allowBlank="1" showInputMessage="1" showErrorMessage="1" prompt="Enter time in this row  from columns B to I" sqref="B12"/>
    <dataValidation allowBlank="1" showInputMessage="1" showErrorMessage="1" prompt="If this row contains a number less than the previous number or row of numbers, then this row contains dates for the next calendar month" sqref="C8"/>
    <dataValidation allowBlank="1" showInputMessage="1" showErrorMessage="1" prompt="If this cell doesn’t contain the number 1, then it is a day from a previous month. Cells C3:I8 contain dates for the current month" sqref="C3"/>
    <dataValidation allowBlank="1" showInputMessage="1" showErrorMessage="1" prompt="Cells C2:I2 contain weekdays" sqref="C2"/>
    <dataValidation allowBlank="1" showInputMessage="1" showErrorMessage="1" prompt="Prepare a weekly schedule &amp; create an assignment list in this worksheet. Assignments are automatically highlighted in monthly calendar for the year entered in B1 on Jan worksheet" sqref="A1"/>
    <dataValidation allowBlank="1" showInputMessage="1" showErrorMessage="1" prompt="Automatically updated calendar year. To change the year, update cell B1 on Jan worksheet" sqref="B1"/>
    <dataValidation allowBlank="1" showInputMessage="1" showErrorMessage="1" prompt="In this column, weekdays are aggregated, with six rows for assignments for each grouped weekday of the month. To add more assignments, create new rows. The items in the calendar on the left will be highlighted." sqref="J1"/>
    <dataValidation allowBlank="1" showInputMessage="1" showErrorMessage="1" prompt="Enter the assignment details in this column that correspond to the weekday in column J and day in column K for the calendar month at left" sqref="L1"/>
    <dataValidation allowBlank="1" showInputMessage="1" showErrorMessage="1" prompt="In this column, write the month's assignment day, which corresponds to the weekday in column J. This date will draw attention to the assignment in the left-hand calendar." sqref="K1"/>
    <dataValidation allowBlank="1" showInputMessage="1" showErrorMessage="1" prompt="Weekdays are in this row, from Monday to Friday" sqref="B11"/>
    <dataValidation allowBlank="1" showInputMessage="1" showErrorMessage="1" prompt="Enter the time of your class and under it, in a new row, the class name for each weekday in columns B to I. Repeat this pattern for all classes in subsequent rows" sqref="B10"/>
    <dataValidation allowBlank="1" showInputMessage="1" showErrorMessage="1" prompt="January calendar automatically highlights assignment list entries for the month. Darker fonts are assignments. Lighter fonts are days that belong to the previous or next month" sqref="B2"/>
    <dataValidation allowBlank="1" showInputMessage="1" showErrorMessage="1" prompt="The assignment list entries for the month of September are automatically highlighted in the calendar. Assignments are written in a darker font. The days that correspond to the previous or following month have a lighter typeface." sqref="K2:L31"/>
  </dataValidations>
  <printOptions horizontalCentered="1" verticalCentered="1"/>
  <pageMargins left="0.5" right="0.5" top="0.5" bottom="0.5" header="0.3" footer="0.3"/>
  <pageSetup scale="58"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71af3243-3dd4-4a8d-8c0d-dd76da1f02a5">Completed</Status>
    <MediaServiceKeyPoints xmlns="71af3243-3dd4-4a8d-8c0d-dd76da1f02a5">All Rights Reserved. Copyright © CalendarLabs.com. Do not distribute or sale without written permission.</MediaServiceKeyPoint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2" ma:contentTypeDescription="Create a new document." ma:contentTypeScope="" ma:versionID="426e97fa315356fffbdcd9876fe988c2">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14b8f0def80e6d70ce3def20c90759a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598FAC-F6FB-41C1-A8B5-3788F9907361}">
  <ds:schemaRefs>
    <ds:schemaRef ds:uri="http://purl.org/dc/dcmitype/"/>
    <ds:schemaRef ds:uri="http://purl.org/dc/terms/"/>
    <ds:schemaRef ds:uri="http://www.w3.org/XML/1998/namespace"/>
    <ds:schemaRef ds:uri="http://schemas.microsoft.com/office/2006/metadata/properties"/>
    <ds:schemaRef ds:uri="71af3243-3dd4-4a8d-8c0d-dd76da1f02a5"/>
    <ds:schemaRef ds:uri="http://schemas.microsoft.com/office/2006/documentManagement/types"/>
    <ds:schemaRef ds:uri="http://schemas.microsoft.com/office/infopath/2007/PartnerControls"/>
    <ds:schemaRef ds:uri="http://schemas.openxmlformats.org/package/2006/metadata/core-properties"/>
    <ds:schemaRef ds:uri="16c05727-aa75-4e4a-9b5f-8a80a1165891"/>
    <ds:schemaRef ds:uri="http://purl.org/dc/elements/1.1/"/>
  </ds:schemaRefs>
</ds:datastoreItem>
</file>

<file path=customXml/itemProps2.xml><?xml version="1.0" encoding="utf-8"?>
<ds:datastoreItem xmlns:ds="http://schemas.openxmlformats.org/officeDocument/2006/customXml" ds:itemID="{AB00EAF0-7D53-4F2E-A3F0-6ACE8DE5B762}">
  <ds:schemaRefs>
    <ds:schemaRef ds:uri="http://schemas.microsoft.com/sharepoint/v3/contenttype/forms"/>
  </ds:schemaRefs>
</ds:datastoreItem>
</file>

<file path=customXml/itemProps3.xml><?xml version="1.0" encoding="utf-8"?>
<ds:datastoreItem xmlns:ds="http://schemas.openxmlformats.org/officeDocument/2006/customXml" ds:itemID="{22EC134D-EF26-4489-BF4F-D004AB4EA7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55</vt:i4>
      </vt:variant>
    </vt:vector>
  </HeadingPairs>
  <TitlesOfParts>
    <vt:vector size="67" baseType="lpstr">
      <vt:lpstr>Jan</vt:lpstr>
      <vt:lpstr>Feb</vt:lpstr>
      <vt:lpstr>Mar</vt:lpstr>
      <vt:lpstr>Apr</vt:lpstr>
      <vt:lpstr>May</vt:lpstr>
      <vt:lpstr>Jun</vt:lpstr>
      <vt:lpstr>Jul</vt:lpstr>
      <vt:lpstr>Aug</vt:lpstr>
      <vt:lpstr>Sep</vt:lpstr>
      <vt:lpstr>Oct</vt:lpstr>
      <vt:lpstr>Nov</vt:lpstr>
      <vt:lpstr>Dec</vt:lpstr>
      <vt:lpstr>Apr!AssignmentDays</vt:lpstr>
      <vt:lpstr>Aug!AssignmentDays</vt:lpstr>
      <vt:lpstr>Dec!AssignmentDays</vt:lpstr>
      <vt:lpstr>Feb!AssignmentDays</vt:lpstr>
      <vt:lpstr>Jul!AssignmentDays</vt:lpstr>
      <vt:lpstr>Jun!AssignmentDays</vt:lpstr>
      <vt:lpstr>Mar!AssignmentDays</vt:lpstr>
      <vt:lpstr>May!AssignmentDays</vt:lpstr>
      <vt:lpstr>Nov!AssignmentDays</vt:lpstr>
      <vt:lpstr>Oct!AssignmentDays</vt:lpstr>
      <vt:lpstr>Sep!AssignmentDays</vt:lpstr>
      <vt:lpstr>AssignmentDays</vt:lpstr>
      <vt:lpstr>CalendarYear</vt:lpstr>
      <vt:lpstr>ColumnTitle1</vt:lpstr>
      <vt:lpstr>ColumnTitle10</vt:lpstr>
      <vt:lpstr>ColumnTitle11</vt:lpstr>
      <vt:lpstr>ColumnTitle12</vt:lpstr>
      <vt:lpstr>ColumnTitle2</vt:lpstr>
      <vt:lpstr>ColumnTitle3</vt:lpstr>
      <vt:lpstr>ColumnTitle4</vt:lpstr>
      <vt:lpstr>ColumnTitle5</vt:lpstr>
      <vt:lpstr>ColumnTitle6</vt:lpstr>
      <vt:lpstr>ColumnTitle7</vt:lpstr>
      <vt:lpstr>ColumnTitle8</vt:lpstr>
      <vt:lpstr>ColumnTitle9</vt:lpstr>
      <vt:lpstr>ColumnTitleRegion1..I8.1</vt:lpstr>
      <vt:lpstr>ColumnTitleRegion1..I8.10</vt:lpstr>
      <vt:lpstr>ColumnTitleRegion1..I8.11</vt:lpstr>
      <vt:lpstr>ColumnTitleRegion1..I8.12</vt:lpstr>
      <vt:lpstr>ColumnTitleRegion1..I8.2</vt:lpstr>
      <vt:lpstr>ColumnTitleRegion1..I8.3</vt:lpstr>
      <vt:lpstr>ColumnTitleRegion1..I8.4</vt:lpstr>
      <vt:lpstr>ColumnTitleRegion1..I8.5</vt:lpstr>
      <vt:lpstr>ColumnTitleRegion1..I8.6</vt:lpstr>
      <vt:lpstr>ColumnTitleRegion1..I8.7</vt:lpstr>
      <vt:lpstr>ColumnTitleRegion1..I8.8</vt:lpstr>
      <vt:lpstr>ColumnTitleRegion1..I8.9</vt:lpstr>
      <vt:lpstr>Apr!ImportantDatesTable</vt:lpstr>
      <vt:lpstr>Aug!ImportantDatesTable</vt:lpstr>
      <vt:lpstr>Dec!ImportantDatesTable</vt:lpstr>
      <vt:lpstr>Feb!ImportantDatesTable</vt:lpstr>
      <vt:lpstr>Jul!ImportantDatesTable</vt:lpstr>
      <vt:lpstr>Jun!ImportantDatesTable</vt:lpstr>
      <vt:lpstr>Mar!ImportantDatesTable</vt:lpstr>
      <vt:lpstr>May!ImportantDatesTable</vt:lpstr>
      <vt:lpstr>Nov!ImportantDatesTable</vt:lpstr>
      <vt:lpstr>Oct!ImportantDatesTable</vt:lpstr>
      <vt:lpstr>Sep!ImportantDatesTable</vt:lpstr>
      <vt:lpstr>ImportantDatesTable</vt:lpstr>
      <vt:lpstr>TitleRegion2..I31.11</vt:lpstr>
      <vt:lpstr>TitleRegion2..I31.12</vt:lpstr>
      <vt:lpstr>TitleRegion2..I31.5</vt:lpstr>
      <vt:lpstr>TitleRegion2..I31.7</vt:lpstr>
      <vt:lpstr>TitleRegion2..I31.8</vt:lpstr>
      <vt:lpstr>TitleRegion2..I31.9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2027 student Calendar - CalendarLabs.com</dc:title>
  <dc:subject>2027 Student Calendar - CalendarLabs.com</dc:subject>
  <dc:creator/>
  <cp:keywords>Calendar; calendarlabs.com</cp:keywords>
  <dc:description>All Rights Reserved. Copyright © CalendarLabs.com. Do not distribute or sale without written permission.</dc:description>
  <cp:lastModifiedBy/>
  <dcterms:created xsi:type="dcterms:W3CDTF">2020-07-08T21:07:10Z</dcterms:created>
  <dcterms:modified xsi:type="dcterms:W3CDTF">2024-05-31T12:39:08Z</dcterms:modified>
  <cp:category>Calendar;calendarlabs.com</cp:category>
</cp:coreProperties>
</file>